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20490" windowHeight="3750" tabRatio="739" firstSheet="1" activeTab="1"/>
  </bookViews>
  <sheets>
    <sheet name="Marks" sheetId="43" state="hidden" r:id="rId1"/>
    <sheet name="TEMPLATE" sheetId="42" r:id="rId2"/>
  </sheets>
  <functionGroups builtInGroupCount="17"/>
  <definedNames>
    <definedName name="_xlnm._FilterDatabase" localSheetId="0" hidden="1">Marks!$A$12:$AC$43</definedName>
    <definedName name="ARN" localSheetId="1">TEMPLATE!$C$2</definedName>
    <definedName name="ARN">#REF!</definedName>
    <definedName name="ARNInfo" localSheetId="0">Marks!$B$13</definedName>
    <definedName name="audit_approach">TEMPLATE!$B$101</definedName>
    <definedName name="audit_content">TEMPLATE!$B$122</definedName>
    <definedName name="clear_english">TEMPLATE!$B$111</definedName>
    <definedName name="clearly_explained">TEMPLATE!$B$162</definedName>
    <definedName name="fellow_analyst">TEMPLATE!$B$103</definedName>
    <definedName name="FileInfo" localSheetId="0">Marks!#REF!</definedName>
    <definedName name="i">TEMPLATE!$B$8</definedName>
    <definedName name="ii">TEMPLATE!$B$12</definedName>
    <definedName name="iii">TEMPLATE!$B$20</definedName>
    <definedName name="iv">TEMPLATE!$B$26</definedName>
    <definedName name="ix">TEMPLATE!$B$56</definedName>
    <definedName name="logical_order">TEMPLATE!$B$116</definedName>
    <definedName name="P1_Qu2" localSheetId="1">TEMPLATE!$G$1</definedName>
    <definedName name="P1_Qu3" localSheetId="1">TEMPLATE!$G$2</definedName>
    <definedName name="P1_TOTAL" localSheetId="1">TEMPLATE!$G$3</definedName>
    <definedName name="P2_Qu3_4" localSheetId="1">TEMPLATE!$L$1</definedName>
    <definedName name="P2_Qu5" localSheetId="1">TEMPLATE!$L$2</definedName>
    <definedName name="P2_TOTAL" localSheetId="1">TEMPLATE!$L$3</definedName>
    <definedName name="part1">TEMPLATE!$B$5</definedName>
    <definedName name="part2">TEMPLATE!$B$99</definedName>
    <definedName name="_xlnm.Print_Area" localSheetId="0">Marks!$A$1:$AC$54</definedName>
    <definedName name="_xlnm.Print_Area" localSheetId="1">TEMPLATE!$A$1:$S$170</definedName>
    <definedName name="reasonableness_checks">TEMPLATE!$B$87</definedName>
    <definedName name="ScriptPath" localSheetId="0">Marks!$C$2</definedName>
    <definedName name="signposting">TEMPLATE!$B$171</definedName>
    <definedName name="ThisFileName" localSheetId="0">Marks!$A$54</definedName>
    <definedName name="v">TEMPLATE!$B$32</definedName>
    <definedName name="vi">TEMPLATE!$B$38</definedName>
    <definedName name="vii">TEMPLATE!$B$44</definedName>
    <definedName name="viii">TEMPLATE!$B$50</definedName>
    <definedName name="x">TEMPLATE!$B$61</definedName>
    <definedName name="xi">TEMPLATE!$B$65</definedName>
    <definedName name="xii">TEMPLATE!$B$71</definedName>
    <definedName name="xiii">TEMPLATE!$B$77</definedName>
    <definedName name="xiv">TEMPLATE!$B$83</definedName>
  </definedNames>
  <calcPr calcId="145621" calcOnSave="0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42" l="1"/>
  <c r="B77" i="42"/>
  <c r="B8" i="42"/>
  <c r="B12" i="42"/>
  <c r="B20" i="42"/>
  <c r="B26" i="42"/>
  <c r="B38" i="42"/>
  <c r="B44" i="42"/>
  <c r="B50" i="42"/>
  <c r="B56" i="42"/>
  <c r="B61" i="42"/>
  <c r="B65" i="42"/>
  <c r="B71" i="42"/>
  <c r="B83" i="42"/>
  <c r="B87" i="42"/>
  <c r="B5" i="42"/>
  <c r="B124" i="42"/>
  <c r="B171" i="42"/>
  <c r="B111" i="42"/>
  <c r="B143" i="42"/>
  <c r="B162" i="42"/>
  <c r="B103" i="42"/>
  <c r="B116" i="42"/>
  <c r="H1" i="42"/>
  <c r="B101" i="42"/>
  <c r="W11" i="43"/>
  <c r="G1" i="42"/>
  <c r="B122" i="42"/>
  <c r="B99" i="42"/>
  <c r="G2" i="42"/>
  <c r="D182" i="42"/>
  <c r="O11" i="43"/>
  <c r="X11" i="43"/>
  <c r="AB2" i="43"/>
  <c r="AB3" i="43"/>
  <c r="AB4" i="43"/>
  <c r="AB5" i="43"/>
  <c r="AB6" i="43"/>
  <c r="AB7" i="43"/>
  <c r="AC5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C2" i="42"/>
  <c r="X3" i="43"/>
  <c r="X2" i="43"/>
  <c r="AC4" i="43"/>
  <c r="AC7" i="43"/>
  <c r="AC2" i="43"/>
  <c r="AC3" i="43"/>
  <c r="AC6" i="43"/>
  <c r="X4" i="43"/>
  <c r="G3" i="42"/>
  <c r="E182" i="42"/>
  <c r="D183" i="42"/>
</calcChain>
</file>

<file path=xl/sharedStrings.xml><?xml version="1.0" encoding="utf-8"?>
<sst xmlns="http://schemas.openxmlformats.org/spreadsheetml/2006/main" count="204" uniqueCount="188">
  <si>
    <t>ARN</t>
  </si>
  <si>
    <t>Aspect :</t>
  </si>
  <si>
    <t>Max Marks :</t>
  </si>
  <si>
    <t>Total</t>
  </si>
  <si>
    <t>ARN :</t>
  </si>
  <si>
    <t>P</t>
  </si>
  <si>
    <t>Σ</t>
  </si>
  <si>
    <t>MAX</t>
  </si>
  <si>
    <t>MIN</t>
  </si>
  <si>
    <t>Count</t>
  </si>
  <si>
    <t>% total</t>
  </si>
  <si>
    <t>AVE</t>
  </si>
  <si>
    <t>F</t>
  </si>
  <si>
    <t>BL</t>
  </si>
  <si>
    <t>Type name here</t>
  </si>
  <si>
    <t>Assignment No :</t>
  </si>
  <si>
    <t>Scripts base path</t>
  </si>
  <si>
    <t>Go to Marks sheet</t>
  </si>
  <si>
    <t>Type results date here</t>
  </si>
  <si>
    <t>RESULTS :</t>
  </si>
  <si>
    <t>BL/F</t>
  </si>
  <si>
    <t>BL/P</t>
  </si>
  <si>
    <t>All the steps are correctly and clearly described</t>
  </si>
  <si>
    <t>There is sufficient technical detail</t>
  </si>
  <si>
    <t>The workbook is well labelled and is easy to navigate through</t>
  </si>
  <si>
    <t>Where there are, or could be errors, the audit trail would enable the student to identify and correct errors</t>
  </si>
  <si>
    <t>The audit trail is written in clear, crisp and flowing English</t>
  </si>
  <si>
    <t>Accurate spelling</t>
  </si>
  <si>
    <t>The audit trail is laid out well, with good formatting to aid clarity</t>
  </si>
  <si>
    <t>The level of detail in the audit trail is appropriate for a newcomer to understand what has been done</t>
  </si>
  <si>
    <t>All the methodology steps are set out clearly</t>
  </si>
  <si>
    <t>All reasonableness checks applied are adequately documented</t>
  </si>
  <si>
    <t>The marker does not need to look directly at the model to understand what has been performed</t>
  </si>
  <si>
    <t>The audit trail allows the user to follow the model through</t>
  </si>
  <si>
    <t>The audit trail allows the user to understand each calculation easily</t>
  </si>
  <si>
    <t>There is adequate signposting in the audit trail to describe the purpose of each tab</t>
  </si>
  <si>
    <t>There is adequate signposting in the audit trail to describe the general direction of the model</t>
  </si>
  <si>
    <t>Overall Marks &amp; P/F Assessment</t>
  </si>
  <si>
    <t>TOTAL</t>
  </si>
  <si>
    <t>ASSISTANT EXAMINER :</t>
  </si>
  <si>
    <t>Total Marks:</t>
  </si>
  <si>
    <t xml:space="preserve"> </t>
  </si>
  <si>
    <t>PART 1</t>
  </si>
  <si>
    <t>PART (i) (max 2)</t>
  </si>
  <si>
    <t>Spreadsheet has separate worksheets for parameters and calculations</t>
  </si>
  <si>
    <t>All worksheets have meaningful/sensible titles</t>
  </si>
  <si>
    <t>PART 2</t>
  </si>
  <si>
    <t>Audit Approach</t>
  </si>
  <si>
    <t>Fellow Analyst student can review, check and modify the model</t>
  </si>
  <si>
    <t>Written in clear English</t>
  </si>
  <si>
    <t>of 3</t>
  </si>
  <si>
    <t>Written in a logical order</t>
  </si>
  <si>
    <t>Audit Content</t>
  </si>
  <si>
    <t>Clear statement that no changes have been made to the data</t>
  </si>
  <si>
    <t>All checks clearly recorded / described</t>
  </si>
  <si>
    <t>Any other distinct, valid check</t>
  </si>
  <si>
    <t>All steps clearly explained</t>
  </si>
  <si>
    <t>Data source and format is described adequately and clearly.</t>
  </si>
  <si>
    <t>Clear signposting/labelling</t>
  </si>
  <si>
    <t>Part 1</t>
  </si>
  <si>
    <t>Part 2</t>
  </si>
  <si>
    <t>out of 100</t>
  </si>
  <si>
    <t>MODELLING</t>
  </si>
  <si>
    <t>AUDIT TRAIL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</si>
  <si>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</si>
  <si>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</si>
  <si>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</si>
  <si>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</si>
  <si>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</si>
  <si>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</si>
  <si>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</si>
  <si>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</si>
  <si>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</si>
  <si>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</si>
  <si>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</si>
  <si>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SUBJECT CAA Module 5</t>
  </si>
  <si>
    <t>&lt;55</t>
  </si>
  <si>
    <t>&lt;59</t>
  </si>
  <si>
    <t>59-61</t>
  </si>
  <si>
    <t>&gt;61</t>
  </si>
  <si>
    <t>&gt;65</t>
  </si>
  <si>
    <t>of 8</t>
  </si>
  <si>
    <t>(1 each - maximum of 8)</t>
  </si>
  <si>
    <t>Fellow Analyst student can review, check &amp; modify the model</t>
  </si>
  <si>
    <t>All model steps accurately covered</t>
  </si>
  <si>
    <t>All check clearly recorded</t>
  </si>
  <si>
    <t>Clear signposting &amp; labelling</t>
  </si>
  <si>
    <t>May 2018 exam</t>
  </si>
  <si>
    <t>F:\CAA Module 5\May 2018\Sorted</t>
  </si>
  <si>
    <t>of 4</t>
  </si>
  <si>
    <t>of 6</t>
  </si>
  <si>
    <t>of 21</t>
  </si>
  <si>
    <t>CAA Module 119</t>
  </si>
  <si>
    <t>of 42</t>
  </si>
  <si>
    <t>For a newcomer, the calculations are easy to follow i.e. the marker does not have to look at the audit trail to understand what has been done</t>
  </si>
  <si>
    <t xml:space="preserve">Danger areas in the spreadsheet are appropriately flagged (e.g. goal seek, formulae that don't copy down) </t>
  </si>
  <si>
    <t>The methodology is described in a logical order i.e. nothing is introduced which would require that the reader has read ahead</t>
  </si>
  <si>
    <t>of 15</t>
  </si>
  <si>
    <t>Overview</t>
  </si>
  <si>
    <t>Any other useful description</t>
  </si>
  <si>
    <t>Reasonableness checks (max 4)</t>
  </si>
  <si>
    <t>Description of any other valid check performed</t>
  </si>
  <si>
    <t>Areas where manual intervention or caution is required are well flagged within the audit trail (eg goalseeks or non-standard model areas)</t>
  </si>
  <si>
    <t>There is adequate signposting of named ranges and parameters</t>
  </si>
  <si>
    <t>out of 58</t>
  </si>
  <si>
    <t>of 58</t>
  </si>
  <si>
    <t>of 43</t>
  </si>
  <si>
    <t>PART (iv) (max 3)</t>
  </si>
  <si>
    <t>Description of the data used, including source</t>
  </si>
  <si>
    <t>Any other valid check</t>
  </si>
  <si>
    <t>Correct data plotted on chart</t>
  </si>
  <si>
    <t>Chart has title and axes labels</t>
  </si>
  <si>
    <t>Suitable chart type used (e.g. column chart)</t>
  </si>
  <si>
    <t>All model steps  accurately covered (1 or 2 each, max of 21)</t>
  </si>
  <si>
    <t>Clear reporting of which numbers are plotted in the chart and type of chart used</t>
  </si>
  <si>
    <t>Description of how the NPV was calculated</t>
  </si>
  <si>
    <t xml:space="preserve">Model labelling (e.g. sheet names) is consistent with the audit trail </t>
  </si>
  <si>
    <t>PART (ii) (max 4)</t>
  </si>
  <si>
    <t>PART (iii) (max 3)</t>
  </si>
  <si>
    <t>PART (vi) (max 3)</t>
  </si>
  <si>
    <t>PART (vii) (max 3)</t>
  </si>
  <si>
    <t>PART (viii) (max 3)</t>
  </si>
  <si>
    <t>PART (ix) (max 2)</t>
  </si>
  <si>
    <t>PART (x) (max 2)</t>
  </si>
  <si>
    <t>PART (xi) (max 2)</t>
  </si>
  <si>
    <t>PART (xii) (max 3)</t>
  </si>
  <si>
    <t>PART (xiv) (max 2)</t>
  </si>
  <si>
    <t>Check there are 120 data points for each type of data</t>
  </si>
  <si>
    <t>Check each month number is correct</t>
  </si>
  <si>
    <t>Check max/min fund returns are reasonable</t>
  </si>
  <si>
    <t>Check median/average fund returns are reasonable</t>
  </si>
  <si>
    <t>Max, min and median calculated correctly (1.53%, -0.09%, 0.75%)</t>
  </si>
  <si>
    <t>Monthly charge identified as a parameter</t>
  </si>
  <si>
    <t>Initial, fixed and fund-linked expenses identified as a parameter (0.5 mark if one missing, 0 mark if two missing)</t>
  </si>
  <si>
    <t>Discount rate identified as a parameter</t>
  </si>
  <si>
    <t>Charge applied correctly (i.e. start month fund value * (1 - monthly charge))</t>
  </si>
  <si>
    <t>Fund return applied correctly (i.e. start month fund value * (1 + monthly fund return))</t>
  </si>
  <si>
    <t>Monthly fund return and charge applied correctly (i.e. start month fund value * (1 + monthly fund return) * (1 - monthly charge))</t>
  </si>
  <si>
    <t>Annual premiums applied correctly (i.e. fund increases by £500 at the start of each year)</t>
  </si>
  <si>
    <t>Suitable chart type used (e.g. line chart)</t>
  </si>
  <si>
    <t>Monthly charge income calculated correctly (fund value * 0.5%)</t>
  </si>
  <si>
    <t>Regular monthly expenses calculated correctly (fund value * 0.2% + 18)</t>
  </si>
  <si>
    <t>Expenses deducted from charges to give net cashflow (i.e. first month cashflow is -17)</t>
  </si>
  <si>
    <t>Calculation deducts initial expenses of 300</t>
  </si>
  <si>
    <t>Table contains all required data (four premium amounts and NPVs)</t>
  </si>
  <si>
    <t>NPV has been rounded or shown to nearest £ (i.e. zero decimal places)</t>
  </si>
  <si>
    <t>Expenses deducted from charges to give net cashflow (i.e. first month cashflow is -3)</t>
  </si>
  <si>
    <t>Check end month fund value &gt; start month fund value if fund return &gt; charge (and vice versa) for regular premium</t>
  </si>
  <si>
    <t>Check end month fund value &gt; start month fund value if fund return &gt; charge (and vice versa) for single premium</t>
  </si>
  <si>
    <t>Check single premium value after ten years is close to projection using mean fund return</t>
  </si>
  <si>
    <t>Check end fund value on 'Regular premium NPV' is same as value on 'Fund Values'</t>
  </si>
  <si>
    <t>Check NPV is higher when premium is higher</t>
  </si>
  <si>
    <t>Check NPVs increase in results table</t>
  </si>
  <si>
    <t>Any comment on reasonableness of charts</t>
  </si>
  <si>
    <t>Check end fund value on 'Single premium NPV' is same as value on 'Fund Values'</t>
  </si>
  <si>
    <t>Data is introduced (e.g. what is it, what is the source) before description of how data is used</t>
  </si>
  <si>
    <t>Assumptions are stated before explanation of model method</t>
  </si>
  <si>
    <t>Description of calculation of max/min/median loan amounts</t>
  </si>
  <si>
    <t>List of parameters used (charge, initial/fixed/fund-linked expenses, discount rate)</t>
  </si>
  <si>
    <t>Description of how the fund values were calculated for the single premium product</t>
  </si>
  <si>
    <t>Description of how the fund values were calculated for the regular premium product</t>
  </si>
  <si>
    <t>Description of how the FundCo cashflows were calculated</t>
  </si>
  <si>
    <t>Statement that calculations were repeated for other premium values</t>
  </si>
  <si>
    <t>Clear reporting of which numbers are shown in the table and plotted in the chart and type of chart used</t>
  </si>
  <si>
    <t>Statement that monthly cashflows for FundCo for single premium product use same method as for regular premium product</t>
  </si>
  <si>
    <t>Description of how minimum single premium is determined (using trial and error or otherwise)</t>
  </si>
  <si>
    <t>Confirmation of no blank entries</t>
  </si>
  <si>
    <t>Comment on reasonabless of max/min/median chart</t>
  </si>
  <si>
    <t>Description of check that there are 120 data points for each type of data</t>
  </si>
  <si>
    <t>Description of check that each month number is correct</t>
  </si>
  <si>
    <t>Description of check that max/min fund returns are reasonable</t>
  </si>
  <si>
    <t>Description of check that median/average fund returns are reasonable</t>
  </si>
  <si>
    <t>Description of check that end month fund value &gt; start month fund value if fund return &gt; charge (and vice versa) for single premium</t>
  </si>
  <si>
    <t>Description of check that end month fund value &gt; start month fund value if fund return &gt; charge (and vice versa) for regular premium</t>
  </si>
  <si>
    <t>Description of check that single premium value after ten years is close to projection using mean fund return</t>
  </si>
  <si>
    <t>Description of check that end fund value on 'Regular premium NPV' is same as value on 'Fund Values'</t>
  </si>
  <si>
    <t>Description of check that NPV is higher when premium is higher</t>
  </si>
  <si>
    <t>Description of check that NPVs increase in results table</t>
  </si>
  <si>
    <t>Description of check that end fund value on 'Single premium NPV' is same as value on 'Fund Values'</t>
  </si>
  <si>
    <t>Correct NPV calculated (-1,251)</t>
  </si>
  <si>
    <t>Correct NPVs calculated (-384, 482, 1,349)</t>
  </si>
  <si>
    <t>Check NPV using different method (NPV formula)</t>
  </si>
  <si>
    <t>Minimum premium calculated at 6,242 using trial and error or otherwise</t>
  </si>
  <si>
    <t>PART (xiii) (max 2)</t>
  </si>
  <si>
    <t>PART (v) (max 4)</t>
  </si>
  <si>
    <t>Correct fund value at end of 10 years (6,515)</t>
  </si>
  <si>
    <t>Correct fund value at end of 10 years (5,876)</t>
  </si>
  <si>
    <t>Correct fund value at each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</si>
</sst>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%"/>
    <numFmt numFmtId="165" formatCode="0.0"/>
    <numFmt numFmtId="166" formatCode="0\ &quot;  (out of 100)&quot;"/>
    <numFmt numFmtId="167" formatCode="0\ &quot;  (out of 200)&quot;"/>
    <numFmt numFmtId="168" formatCode="_-* #,##0_-;\-* #,##0_-;_-* &quot;-&quot;??_-;_-@_-"/>
  </numFmts>
  <fonts count="32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2"/>
      <name val="Times New Roman"/>
      <family val="1"/>
    </font>
    <font>
      <sz val="12"/>
      <name val="Symbol"/>
      <family val="1"/>
      <charset val="2"/>
    </font>
    <font>
      <b/>
      <sz val="11"/>
      <color indexed="62"/>
      <name val="Arial"/>
      <family val="2"/>
    </font>
    <font>
      <sz val="8"/>
      <name val="ITC Stone Serif Semi"/>
    </font>
    <font>
      <b/>
      <i/>
      <sz val="10"/>
      <color rgb="FFFF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2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2" fillId="0" borderId="0" xfId="1" applyAlignment="1" applyProtection="1"/>
    <xf numFmtId="0" fontId="10" fillId="0" borderId="0" xfId="0" applyFont="1" applyProtection="1"/>
    <xf numFmtId="0" fontId="0" fillId="0" borderId="0" xfId="0" applyAlignment="1" applyProtection="1">
      <alignment horizontal="center"/>
    </xf>
    <xf numFmtId="0" fontId="2" fillId="0" borderId="0" xfId="2" quotePrefix="1" applyFont="1" applyAlignment="1">
      <alignment horizontal="left"/>
    </xf>
    <xf numFmtId="0" fontId="11" fillId="0" borderId="0" xfId="2"/>
    <xf numFmtId="0" fontId="9" fillId="0" borderId="0" xfId="2" applyFont="1" applyAlignment="1">
      <alignment horizontal="left" vertical="center"/>
    </xf>
    <xf numFmtId="0" fontId="11" fillId="0" borderId="10" xfId="2" applyFont="1" applyBorder="1"/>
    <xf numFmtId="165" fontId="11" fillId="0" borderId="11" xfId="2" applyNumberFormat="1" applyFont="1" applyBorder="1"/>
    <xf numFmtId="0" fontId="11" fillId="0" borderId="12" xfId="2" applyBorder="1"/>
    <xf numFmtId="164" fontId="11" fillId="0" borderId="13" xfId="2" applyNumberFormat="1" applyBorder="1" applyAlignment="1">
      <alignment horizontal="center"/>
    </xf>
    <xf numFmtId="0" fontId="9" fillId="0" borderId="0" xfId="2" quotePrefix="1" applyFont="1" applyAlignment="1">
      <alignment horizontal="left" vertical="center"/>
    </xf>
    <xf numFmtId="0" fontId="9" fillId="0" borderId="0" xfId="2" applyFont="1"/>
    <xf numFmtId="0" fontId="11" fillId="0" borderId="12" xfId="2" applyFont="1" applyBorder="1"/>
    <xf numFmtId="165" fontId="11" fillId="0" borderId="13" xfId="2" applyNumberFormat="1" applyFont="1" applyBorder="1"/>
    <xf numFmtId="0" fontId="11" fillId="0" borderId="15" xfId="2" applyFont="1" applyBorder="1"/>
    <xf numFmtId="165" fontId="11" fillId="0" borderId="16" xfId="2" applyNumberFormat="1" applyFont="1" applyBorder="1"/>
    <xf numFmtId="0" fontId="11" fillId="0" borderId="0" xfId="2" applyFont="1" applyBorder="1"/>
    <xf numFmtId="165" fontId="11" fillId="0" borderId="0" xfId="2" applyNumberFormat="1" applyFont="1" applyBorder="1"/>
    <xf numFmtId="0" fontId="7" fillId="0" borderId="0" xfId="2" applyFont="1" applyAlignment="1">
      <alignment horizontal="right" vertical="center"/>
    </xf>
    <xf numFmtId="0" fontId="4" fillId="0" borderId="15" xfId="2" applyFont="1" applyBorder="1"/>
    <xf numFmtId="164" fontId="4" fillId="0" borderId="16" xfId="2" applyNumberFormat="1" applyFont="1" applyBorder="1" applyAlignment="1">
      <alignment horizontal="center"/>
    </xf>
    <xf numFmtId="0" fontId="11" fillId="0" borderId="0" xfId="2" applyAlignment="1">
      <alignment wrapText="1"/>
    </xf>
    <xf numFmtId="0" fontId="11" fillId="0" borderId="7" xfId="2" applyBorder="1"/>
    <xf numFmtId="0" fontId="11" fillId="0" borderId="17" xfId="2" applyBorder="1"/>
    <xf numFmtId="0" fontId="5" fillId="0" borderId="2" xfId="2" applyFont="1" applyBorder="1"/>
    <xf numFmtId="0" fontId="11" fillId="0" borderId="18" xfId="2" applyBorder="1"/>
    <xf numFmtId="0" fontId="11" fillId="0" borderId="16" xfId="2" applyBorder="1"/>
    <xf numFmtId="0" fontId="11" fillId="0" borderId="19" xfId="2" applyBorder="1"/>
    <xf numFmtId="0" fontId="11" fillId="0" borderId="8" xfId="2" applyBorder="1"/>
    <xf numFmtId="0" fontId="13" fillId="0" borderId="13" xfId="2" applyFont="1" applyBorder="1"/>
    <xf numFmtId="0" fontId="13" fillId="0" borderId="0" xfId="2" applyFont="1" applyBorder="1" applyAlignment="1">
      <alignment horizontal="center"/>
    </xf>
    <xf numFmtId="0" fontId="14" fillId="0" borderId="3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11" fillId="0" borderId="19" xfId="2" applyBorder="1" applyAlignment="1">
      <alignment horizontal="center"/>
    </xf>
    <xf numFmtId="0" fontId="11" fillId="0" borderId="8" xfId="2" applyBorder="1" applyAlignment="1">
      <alignment horizontal="center"/>
    </xf>
    <xf numFmtId="0" fontId="11" fillId="0" borderId="0" xfId="2" applyBorder="1" applyAlignment="1">
      <alignment horizontal="center"/>
    </xf>
    <xf numFmtId="0" fontId="11" fillId="0" borderId="9" xfId="2" applyBorder="1" applyAlignment="1">
      <alignment horizontal="center"/>
    </xf>
    <xf numFmtId="0" fontId="11" fillId="0" borderId="4" xfId="2" applyBorder="1" applyAlignment="1">
      <alignment horizontal="center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7" fillId="0" borderId="0" xfId="1" applyFont="1" applyAlignment="1" applyProtection="1">
      <alignment horizontal="left" vertical="center"/>
    </xf>
    <xf numFmtId="0" fontId="11" fillId="0" borderId="0" xfId="2" applyBorder="1" applyAlignment="1">
      <alignment horizontal="center" wrapText="1"/>
    </xf>
    <xf numFmtId="0" fontId="4" fillId="0" borderId="6" xfId="2" applyFont="1" applyBorder="1" applyAlignment="1">
      <alignment horizontal="center" wrapText="1"/>
    </xf>
    <xf numFmtId="0" fontId="4" fillId="0" borderId="14" xfId="2" applyFont="1" applyBorder="1" applyAlignment="1">
      <alignment horizontal="center" wrapText="1"/>
    </xf>
    <xf numFmtId="0" fontId="4" fillId="0" borderId="11" xfId="2" applyFont="1" applyBorder="1" applyAlignment="1">
      <alignment horizontal="center"/>
    </xf>
    <xf numFmtId="0" fontId="0" fillId="0" borderId="0" xfId="0" applyFill="1" applyBorder="1" applyProtection="1"/>
    <xf numFmtId="0" fontId="11" fillId="2" borderId="21" xfId="2" applyFill="1" applyBorder="1" applyProtection="1">
      <protection locked="0"/>
    </xf>
    <xf numFmtId="0" fontId="11" fillId="2" borderId="22" xfId="2" applyFill="1" applyBorder="1" applyProtection="1">
      <protection locked="0"/>
    </xf>
    <xf numFmtId="15" fontId="3" fillId="2" borderId="20" xfId="2" applyNumberFormat="1" applyFont="1" applyFill="1" applyBorder="1" applyAlignment="1" applyProtection="1">
      <alignment horizontal="left" vertical="center"/>
      <protection locked="0"/>
    </xf>
    <xf numFmtId="0" fontId="21" fillId="3" borderId="0" xfId="1" applyFont="1" applyFill="1" applyAlignment="1" applyProtection="1">
      <alignment horizontal="left" vertical="center"/>
    </xf>
    <xf numFmtId="0" fontId="0" fillId="3" borderId="0" xfId="0" applyFill="1" applyProtection="1"/>
    <xf numFmtId="0" fontId="9" fillId="0" borderId="0" xfId="2" applyFont="1" applyFill="1" applyBorder="1"/>
    <xf numFmtId="0" fontId="5" fillId="3" borderId="1" xfId="2" applyFont="1" applyFill="1" applyBorder="1"/>
    <xf numFmtId="0" fontId="11" fillId="3" borderId="1" xfId="2" applyFill="1" applyBorder="1"/>
    <xf numFmtId="0" fontId="11" fillId="3" borderId="17" xfId="2" applyFill="1" applyBorder="1"/>
    <xf numFmtId="0" fontId="4" fillId="0" borderId="0" xfId="0" applyFont="1" applyProtection="1"/>
    <xf numFmtId="0" fontId="7" fillId="0" borderId="0" xfId="0" quotePrefix="1" applyFont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7" fillId="0" borderId="14" xfId="0" quotePrefix="1" applyFont="1" applyBorder="1" applyAlignment="1" applyProtection="1">
      <alignment horizontal="left" vertical="center" wrapText="1"/>
    </xf>
    <xf numFmtId="0" fontId="0" fillId="0" borderId="14" xfId="0" applyBorder="1" applyProtection="1"/>
    <xf numFmtId="0" fontId="5" fillId="0" borderId="14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center" vertical="center"/>
    </xf>
    <xf numFmtId="0" fontId="23" fillId="0" borderId="24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horizontal="left" vertical="center" wrapText="1"/>
    </xf>
    <xf numFmtId="0" fontId="0" fillId="0" borderId="24" xfId="0" applyBorder="1" applyProtection="1"/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7" fillId="0" borderId="0" xfId="1" applyFont="1" applyFill="1" applyAlignment="1" applyProtection="1">
      <alignment horizontal="right" vertical="center"/>
    </xf>
    <xf numFmtId="0" fontId="21" fillId="0" borderId="0" xfId="2" quotePrefix="1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5" fillId="0" borderId="0" xfId="2" applyFont="1" applyAlignment="1">
      <alignment horizontal="right" vertical="center"/>
    </xf>
    <xf numFmtId="0" fontId="11" fillId="0" borderId="0" xfId="2" applyFill="1" applyBorder="1"/>
    <xf numFmtId="164" fontId="21" fillId="0" borderId="0" xfId="0" applyNumberFormat="1" applyFont="1" applyProtection="1"/>
    <xf numFmtId="166" fontId="21" fillId="0" borderId="0" xfId="1" applyNumberFormat="1" applyFont="1" applyFill="1" applyAlignment="1" applyProtection="1">
      <alignment horizontal="center" vertical="center"/>
    </xf>
    <xf numFmtId="0" fontId="1" fillId="0" borderId="6" xfId="2" applyFont="1" applyBorder="1" applyAlignment="1">
      <alignment wrapText="1"/>
    </xf>
    <xf numFmtId="0" fontId="16" fillId="0" borderId="0" xfId="2" applyFont="1" applyFill="1" applyBorder="1"/>
    <xf numFmtId="0" fontId="13" fillId="0" borderId="0" xfId="2" applyFont="1" applyFill="1" applyBorder="1" applyAlignment="1">
      <alignment horizontal="center"/>
    </xf>
    <xf numFmtId="0" fontId="11" fillId="0" borderId="0" xfId="2" applyFill="1" applyBorder="1" applyAlignment="1">
      <alignment horizontal="center"/>
    </xf>
    <xf numFmtId="0" fontId="7" fillId="0" borderId="0" xfId="1" applyFont="1" applyFill="1" applyBorder="1" applyAlignment="1" applyProtection="1">
      <alignment horizontal="right" vertical="center"/>
    </xf>
    <xf numFmtId="0" fontId="11" fillId="0" borderId="14" xfId="2" applyBorder="1"/>
    <xf numFmtId="0" fontId="4" fillId="0" borderId="6" xfId="2" applyFont="1" applyBorder="1"/>
    <xf numFmtId="0" fontId="1" fillId="0" borderId="0" xfId="2" applyFont="1" applyBorder="1"/>
    <xf numFmtId="0" fontId="11" fillId="0" borderId="0" xfId="2" applyFill="1" applyBorder="1" applyAlignment="1">
      <alignment horizontal="center" wrapText="1"/>
    </xf>
    <xf numFmtId="0" fontId="11" fillId="0" borderId="0" xfId="2" quotePrefix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11" fillId="0" borderId="0" xfId="2" applyFill="1" applyBorder="1" applyAlignment="1">
      <alignment wrapText="1"/>
    </xf>
    <xf numFmtId="0" fontId="1" fillId="0" borderId="0" xfId="2" applyFont="1" applyFill="1" applyBorder="1"/>
    <xf numFmtId="0" fontId="1" fillId="0" borderId="0" xfId="0" applyFont="1" applyProtection="1"/>
    <xf numFmtId="0" fontId="11" fillId="0" borderId="0" xfId="2" applyFill="1" applyProtection="1"/>
    <xf numFmtId="0" fontId="9" fillId="0" borderId="1" xfId="2" applyFont="1" applyFill="1" applyBorder="1" applyProtection="1"/>
    <xf numFmtId="0" fontId="5" fillId="0" borderId="1" xfId="2" applyFont="1" applyFill="1" applyBorder="1" applyAlignment="1" applyProtection="1">
      <alignment vertical="center"/>
    </xf>
    <xf numFmtId="0" fontId="11" fillId="0" borderId="1" xfId="2" applyFill="1" applyBorder="1" applyProtection="1"/>
    <xf numFmtId="0" fontId="11" fillId="0" borderId="2" xfId="2" applyFill="1" applyBorder="1" applyProtection="1"/>
    <xf numFmtId="0" fontId="24" fillId="0" borderId="8" xfId="2" applyFont="1" applyFill="1" applyBorder="1" applyAlignment="1" applyProtection="1">
      <alignment horizontal="center"/>
    </xf>
    <xf numFmtId="0" fontId="11" fillId="0" borderId="0" xfId="2" applyFill="1" applyBorder="1" applyProtection="1"/>
    <xf numFmtId="0" fontId="11" fillId="0" borderId="0" xfId="2" applyFill="1" applyBorder="1" applyAlignment="1" applyProtection="1">
      <alignment vertical="center"/>
    </xf>
    <xf numFmtId="0" fontId="11" fillId="0" borderId="3" xfId="2" applyFill="1" applyBorder="1" applyProtection="1"/>
    <xf numFmtId="0" fontId="4" fillId="0" borderId="0" xfId="2" quotePrefix="1" applyFont="1" applyFill="1" applyBorder="1" applyAlignment="1" applyProtection="1">
      <alignment horizontal="left" vertical="center"/>
    </xf>
    <xf numFmtId="0" fontId="1" fillId="0" borderId="0" xfId="2" applyFont="1" applyFill="1" applyBorder="1" applyProtection="1"/>
    <xf numFmtId="0" fontId="4" fillId="0" borderId="0" xfId="2" applyFont="1" applyFill="1" applyBorder="1" applyAlignment="1" applyProtection="1">
      <alignment horizontal="left" vertical="center"/>
    </xf>
    <xf numFmtId="0" fontId="25" fillId="0" borderId="8" xfId="2" applyFont="1" applyFill="1" applyBorder="1" applyAlignment="1" applyProtection="1">
      <alignment horizontal="center"/>
    </xf>
    <xf numFmtId="0" fontId="1" fillId="0" borderId="0" xfId="2" applyFont="1" applyFill="1" applyBorder="1" applyAlignment="1" applyProtection="1">
      <alignment horizontal="left" vertical="center"/>
    </xf>
    <xf numFmtId="0" fontId="19" fillId="0" borderId="0" xfId="2" applyFont="1" applyFill="1" applyProtection="1"/>
    <xf numFmtId="0" fontId="19" fillId="0" borderId="0" xfId="2" applyFont="1" applyFill="1" applyBorder="1" applyProtection="1"/>
    <xf numFmtId="0" fontId="1" fillId="0" borderId="0" xfId="2" quotePrefix="1" applyFont="1" applyFill="1" applyBorder="1" applyAlignment="1" applyProtection="1">
      <alignment horizontal="left" vertical="center"/>
    </xf>
    <xf numFmtId="0" fontId="1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Protection="1"/>
    <xf numFmtId="0" fontId="19" fillId="0" borderId="0" xfId="2" applyFont="1" applyFill="1" applyBorder="1" applyAlignment="1" applyProtection="1">
      <alignment horizontal="left" vertical="center"/>
    </xf>
    <xf numFmtId="0" fontId="11" fillId="0" borderId="0" xfId="2" applyFill="1" applyBorder="1" applyAlignment="1" applyProtection="1">
      <alignment horizontal="right"/>
    </xf>
    <xf numFmtId="0" fontId="11" fillId="0" borderId="4" xfId="2" applyFill="1" applyBorder="1" applyProtection="1"/>
    <xf numFmtId="0" fontId="1" fillId="0" borderId="4" xfId="2" applyFont="1" applyFill="1" applyBorder="1" applyAlignment="1" applyProtection="1">
      <alignment horizontal="left" vertical="center"/>
    </xf>
    <xf numFmtId="0" fontId="11" fillId="0" borderId="5" xfId="2" applyFill="1" applyBorder="1" applyProtection="1"/>
    <xf numFmtId="0" fontId="24" fillId="0" borderId="0" xfId="2" applyFont="1" applyFill="1" applyBorder="1" applyAlignment="1" applyProtection="1">
      <alignment horizontal="center" wrapText="1"/>
    </xf>
    <xf numFmtId="0" fontId="5" fillId="0" borderId="1" xfId="2" applyFont="1" applyFill="1" applyBorder="1" applyAlignment="1" applyProtection="1">
      <alignment horizontal="left"/>
    </xf>
    <xf numFmtId="0" fontId="4" fillId="0" borderId="1" xfId="2" applyFont="1" applyFill="1" applyBorder="1" applyProtection="1"/>
    <xf numFmtId="0" fontId="5" fillId="0" borderId="2" xfId="2" applyFont="1" applyFill="1" applyBorder="1" applyProtection="1"/>
    <xf numFmtId="0" fontId="5" fillId="0" borderId="0" xfId="2" applyFont="1" applyFill="1" applyBorder="1" applyAlignment="1" applyProtection="1">
      <alignment horizontal="left"/>
    </xf>
    <xf numFmtId="0" fontId="5" fillId="0" borderId="3" xfId="2" applyFont="1" applyFill="1" applyBorder="1" applyProtection="1"/>
    <xf numFmtId="0" fontId="24" fillId="0" borderId="0" xfId="2" applyFont="1" applyFill="1" applyBorder="1" applyAlignment="1" applyProtection="1">
      <alignment horizontal="center"/>
    </xf>
    <xf numFmtId="0" fontId="5" fillId="0" borderId="1" xfId="2" applyFont="1" applyFill="1" applyBorder="1" applyProtection="1"/>
    <xf numFmtId="0" fontId="4" fillId="0" borderId="0" xfId="2" applyFont="1" applyFill="1" applyBorder="1" applyAlignment="1" applyProtection="1">
      <alignment vertical="center"/>
    </xf>
    <xf numFmtId="0" fontId="24" fillId="4" borderId="29" xfId="2" applyFont="1" applyFill="1" applyBorder="1" applyAlignment="1" applyProtection="1">
      <alignment horizontal="center"/>
    </xf>
    <xf numFmtId="0" fontId="1" fillId="0" borderId="3" xfId="2" applyFont="1" applyFill="1" applyBorder="1" applyProtection="1"/>
    <xf numFmtId="0" fontId="1" fillId="0" borderId="3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left" vertical="center"/>
    </xf>
    <xf numFmtId="0" fontId="11" fillId="0" borderId="4" xfId="2" applyFill="1" applyBorder="1" applyAlignment="1" applyProtection="1">
      <alignment vertical="center"/>
    </xf>
    <xf numFmtId="0" fontId="24" fillId="4" borderId="28" xfId="2" applyFont="1" applyFill="1" applyBorder="1" applyAlignment="1" applyProtection="1">
      <alignment horizontal="center"/>
    </xf>
    <xf numFmtId="0" fontId="11" fillId="0" borderId="3" xfId="2" applyFill="1" applyBorder="1" applyAlignment="1" applyProtection="1">
      <alignment horizontal="left" vertical="center"/>
    </xf>
    <xf numFmtId="0" fontId="1" fillId="0" borderId="27" xfId="2" applyFont="1" applyFill="1" applyBorder="1" applyAlignment="1">
      <alignment wrapText="1"/>
    </xf>
    <xf numFmtId="0" fontId="13" fillId="0" borderId="12" xfId="2" applyFont="1" applyFill="1" applyBorder="1" applyAlignment="1">
      <alignment horizontal="center"/>
    </xf>
    <xf numFmtId="0" fontId="11" fillId="0" borderId="12" xfId="2" applyFill="1" applyBorder="1" applyAlignment="1">
      <alignment horizontal="center"/>
    </xf>
    <xf numFmtId="0" fontId="1" fillId="0" borderId="36" xfId="2" applyFont="1" applyFill="1" applyBorder="1" applyAlignment="1">
      <alignment wrapText="1"/>
    </xf>
    <xf numFmtId="0" fontId="1" fillId="0" borderId="37" xfId="2" applyFont="1" applyFill="1" applyBorder="1" applyAlignment="1">
      <alignment wrapText="1"/>
    </xf>
    <xf numFmtId="0" fontId="13" fillId="0" borderId="38" xfId="2" applyFont="1" applyFill="1" applyBorder="1" applyAlignment="1">
      <alignment horizontal="center"/>
    </xf>
    <xf numFmtId="0" fontId="11" fillId="0" borderId="39" xfId="2" applyFill="1" applyBorder="1" applyAlignment="1">
      <alignment horizontal="center"/>
    </xf>
    <xf numFmtId="0" fontId="11" fillId="0" borderId="38" xfId="2" applyFill="1" applyBorder="1" applyAlignment="1">
      <alignment horizontal="center"/>
    </xf>
    <xf numFmtId="0" fontId="27" fillId="0" borderId="0" xfId="2" applyFont="1" applyFill="1" applyAlignment="1" applyProtection="1">
      <alignment horizontal="left" indent="4"/>
    </xf>
    <xf numFmtId="0" fontId="8" fillId="0" borderId="0" xfId="0" applyFont="1" applyFill="1" applyBorder="1" applyAlignment="1" applyProtection="1">
      <alignment horizontal="center" vertical="center" wrapText="1"/>
    </xf>
    <xf numFmtId="0" fontId="11" fillId="0" borderId="33" xfId="2" applyBorder="1"/>
    <xf numFmtId="0" fontId="4" fillId="0" borderId="0" xfId="2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11" fillId="0" borderId="40" xfId="2" applyFill="1" applyBorder="1" applyAlignment="1">
      <alignment horizontal="center"/>
    </xf>
    <xf numFmtId="0" fontId="11" fillId="0" borderId="27" xfId="2" applyBorder="1" applyAlignment="1">
      <alignment wrapText="1"/>
    </xf>
    <xf numFmtId="0" fontId="14" fillId="0" borderId="38" xfId="2" applyFont="1" applyBorder="1" applyAlignment="1">
      <alignment horizontal="center"/>
    </xf>
    <xf numFmtId="0" fontId="11" fillId="0" borderId="38" xfId="2" applyBorder="1" applyAlignment="1">
      <alignment horizontal="center"/>
    </xf>
    <xf numFmtId="0" fontId="11" fillId="5" borderId="40" xfId="2" applyFill="1" applyBorder="1" applyAlignment="1">
      <alignment horizontal="center"/>
    </xf>
    <xf numFmtId="0" fontId="11" fillId="5" borderId="38" xfId="2" applyFill="1" applyBorder="1" applyAlignment="1">
      <alignment horizontal="center"/>
    </xf>
    <xf numFmtId="0" fontId="11" fillId="5" borderId="39" xfId="2" applyFill="1" applyBorder="1" applyAlignment="1">
      <alignment horizontal="center"/>
    </xf>
    <xf numFmtId="0" fontId="24" fillId="4" borderId="8" xfId="2" applyFont="1" applyFill="1" applyBorder="1" applyAlignment="1" applyProtection="1">
      <alignment horizontal="center"/>
    </xf>
    <xf numFmtId="0" fontId="11" fillId="0" borderId="0" xfId="2" applyFill="1"/>
    <xf numFmtId="0" fontId="0" fillId="0" borderId="0" xfId="2" applyFont="1" applyFill="1" applyBorder="1" applyAlignment="1" applyProtection="1">
      <alignment horizontal="left" vertical="center"/>
    </xf>
    <xf numFmtId="0" fontId="0" fillId="0" borderId="0" xfId="2" applyFont="1" applyFill="1" applyBorder="1" applyAlignment="1" applyProtection="1">
      <alignment horizontal="left"/>
    </xf>
    <xf numFmtId="0" fontId="24" fillId="0" borderId="26" xfId="2" applyFont="1" applyFill="1" applyBorder="1" applyAlignment="1" applyProtection="1">
      <alignment horizontal="center" wrapText="1"/>
      <protection locked="0"/>
    </xf>
    <xf numFmtId="0" fontId="26" fillId="0" borderId="0" xfId="2" applyFont="1" applyFill="1"/>
    <xf numFmtId="0" fontId="27" fillId="0" borderId="0" xfId="2" applyFont="1" applyFill="1" applyAlignment="1">
      <alignment horizontal="left" indent="4"/>
    </xf>
    <xf numFmtId="0" fontId="24" fillId="0" borderId="41" xfId="2" applyFont="1" applyFill="1" applyBorder="1" applyAlignment="1" applyProtection="1">
      <alignment horizontal="center" wrapText="1"/>
      <protection locked="0"/>
    </xf>
    <xf numFmtId="0" fontId="28" fillId="4" borderId="7" xfId="2" applyFont="1" applyFill="1" applyBorder="1" applyAlignment="1" applyProtection="1">
      <alignment horizontal="center"/>
    </xf>
    <xf numFmtId="0" fontId="24" fillId="0" borderId="8" xfId="2" applyFont="1" applyFill="1" applyBorder="1" applyAlignment="1" applyProtection="1">
      <alignment horizontal="center" wrapText="1"/>
      <protection locked="0"/>
    </xf>
    <xf numFmtId="0" fontId="29" fillId="0" borderId="0" xfId="2" applyFont="1" applyFill="1"/>
    <xf numFmtId="0" fontId="24" fillId="0" borderId="29" xfId="2" applyFont="1" applyFill="1" applyBorder="1" applyAlignment="1" applyProtection="1">
      <alignment horizontal="center"/>
    </xf>
    <xf numFmtId="0" fontId="24" fillId="0" borderId="30" xfId="2" applyFont="1" applyFill="1" applyBorder="1" applyAlignment="1" applyProtection="1">
      <alignment horizontal="center" wrapText="1"/>
      <protection locked="0"/>
    </xf>
    <xf numFmtId="0" fontId="1" fillId="0" borderId="3" xfId="2" applyFont="1" applyFill="1" applyBorder="1"/>
    <xf numFmtId="0" fontId="24" fillId="4" borderId="7" xfId="2" applyFont="1" applyFill="1" applyBorder="1" applyAlignment="1" applyProtection="1">
      <alignment horizontal="center"/>
    </xf>
    <xf numFmtId="0" fontId="25" fillId="0" borderId="29" xfId="2" applyFont="1" applyFill="1" applyBorder="1" applyAlignment="1" applyProtection="1">
      <alignment horizontal="center"/>
    </xf>
    <xf numFmtId="167" fontId="30" fillId="0" borderId="0" xfId="1" applyNumberFormat="1" applyFont="1" applyFill="1" applyAlignment="1" applyProtection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left" vertical="center" indent="4"/>
    </xf>
    <xf numFmtId="0" fontId="26" fillId="0" borderId="0" xfId="0" applyFont="1" applyAlignment="1">
      <alignment vertical="center"/>
    </xf>
    <xf numFmtId="0" fontId="1" fillId="6" borderId="0" xfId="2" applyFont="1" applyFill="1" applyBorder="1" applyAlignment="1" applyProtection="1">
      <alignment vertical="center"/>
    </xf>
    <xf numFmtId="0" fontId="1" fillId="6" borderId="0" xfId="2" applyFont="1" applyFill="1" applyBorder="1" applyAlignment="1" applyProtection="1">
      <alignment horizontal="left" vertical="center"/>
    </xf>
    <xf numFmtId="0" fontId="4" fillId="6" borderId="0" xfId="2" applyFont="1" applyFill="1" applyBorder="1" applyAlignment="1" applyProtection="1">
      <alignment horizontal="left" vertical="center"/>
    </xf>
    <xf numFmtId="0" fontId="11" fillId="6" borderId="0" xfId="2" applyFill="1" applyBorder="1" applyAlignment="1" applyProtection="1">
      <alignment vertical="center"/>
    </xf>
    <xf numFmtId="0" fontId="1" fillId="6" borderId="0" xfId="2" applyFont="1" applyFill="1" applyBorder="1"/>
    <xf numFmtId="0" fontId="19" fillId="6" borderId="0" xfId="2" applyFont="1" applyFill="1" applyBorder="1" applyProtection="1"/>
    <xf numFmtId="0" fontId="11" fillId="6" borderId="0" xfId="2" applyFill="1" applyBorder="1" applyProtection="1"/>
    <xf numFmtId="0" fontId="11" fillId="6" borderId="3" xfId="2" applyFill="1" applyBorder="1" applyProtection="1"/>
    <xf numFmtId="0" fontId="0" fillId="6" borderId="0" xfId="2" applyFont="1" applyFill="1" applyBorder="1" applyAlignment="1" applyProtection="1">
      <alignment horizontal="left" vertical="center"/>
    </xf>
    <xf numFmtId="0" fontId="4" fillId="6" borderId="0" xfId="2" applyFont="1" applyFill="1" applyBorder="1" applyAlignment="1" applyProtection="1">
      <alignment vertical="center"/>
    </xf>
    <xf numFmtId="168" fontId="11" fillId="0" borderId="0" xfId="4" applyNumberFormat="1" applyFont="1" applyFill="1"/>
    <xf numFmtId="10" fontId="11" fillId="0" borderId="0" xfId="5" applyNumberFormat="1" applyFont="1" applyFill="1"/>
    <xf numFmtId="0" fontId="25" fillId="0" borderId="29" xfId="2" applyFont="1" applyFill="1" applyBorder="1" applyAlignment="1" applyProtection="1">
      <alignment horizontal="center" vertical="center"/>
    </xf>
    <xf numFmtId="0" fontId="11" fillId="0" borderId="0" xfId="2" applyFill="1" applyBorder="1" applyAlignment="1" applyProtection="1">
      <alignment horizontal="right" vertical="center"/>
    </xf>
    <xf numFmtId="0" fontId="1" fillId="6" borderId="0" xfId="2" applyFont="1" applyFill="1" applyBorder="1" applyAlignment="1">
      <alignment vertical="center"/>
    </xf>
    <xf numFmtId="0" fontId="1" fillId="0" borderId="0" xfId="3" quotePrefix="1" applyFont="1" applyBorder="1"/>
    <xf numFmtId="1" fontId="11" fillId="0" borderId="0" xfId="2" applyNumberFormat="1" applyFill="1"/>
    <xf numFmtId="14" fontId="3" fillId="2" borderId="31" xfId="2" applyNumberFormat="1" applyFont="1" applyFill="1" applyBorder="1" applyAlignment="1" applyProtection="1">
      <alignment horizontal="center" vertical="center"/>
      <protection locked="0"/>
    </xf>
    <xf numFmtId="14" fontId="3" fillId="2" borderId="32" xfId="2" applyNumberFormat="1" applyFont="1" applyFill="1" applyBorder="1" applyAlignment="1" applyProtection="1">
      <alignment horizontal="center" vertical="center"/>
      <protection locked="0"/>
    </xf>
    <xf numFmtId="15" fontId="3" fillId="2" borderId="20" xfId="2" applyNumberFormat="1" applyFont="1" applyFill="1" applyBorder="1" applyAlignment="1" applyProtection="1">
      <alignment horizontal="center" vertical="center"/>
      <protection locked="0"/>
    </xf>
    <xf numFmtId="15" fontId="3" fillId="2" borderId="21" xfId="2" applyNumberFormat="1" applyFont="1" applyFill="1" applyBorder="1" applyAlignment="1" applyProtection="1">
      <alignment horizontal="center" vertical="center"/>
      <protection locked="0"/>
    </xf>
    <xf numFmtId="15" fontId="3" fillId="2" borderId="22" xfId="2" applyNumberFormat="1" applyFont="1" applyFill="1" applyBorder="1" applyAlignment="1" applyProtection="1">
      <alignment horizontal="center" vertical="center"/>
      <protection locked="0"/>
    </xf>
    <xf numFmtId="0" fontId="5" fillId="3" borderId="33" xfId="2" applyFont="1" applyFill="1" applyBorder="1" applyAlignment="1">
      <alignment horizontal="left"/>
    </xf>
    <xf numFmtId="0" fontId="5" fillId="3" borderId="34" xfId="2" applyFont="1" applyFill="1" applyBorder="1" applyAlignment="1">
      <alignment horizontal="left"/>
    </xf>
    <xf numFmtId="0" fontId="5" fillId="3" borderId="35" xfId="2" applyFont="1" applyFill="1" applyBorder="1" applyAlignment="1">
      <alignment horizontal="left"/>
    </xf>
  </cellXfs>
  <cellStyles count="6">
    <cellStyle name="Comma" xfId="4" builtinId="3"/>
    <cellStyle name="Hyperlink" xfId="1" builtinId="8"/>
    <cellStyle name="Normal" xfId="0" builtinId="0"/>
    <cellStyle name="Normal 2" xfId="2"/>
    <cellStyle name="Normal 3" xfId="3"/>
    <cellStyle name="Percent" xfId="5" builtinId="5"/>
  </cellStyles>
  <dxfs count="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</dxfs>
  <tableStyles count="0" defaultTableStyle="TableStyleMedium9" defaultPivotStyle="PivotStyleLight16"/>
  <colors>
    <mruColors>
      <color rgb="FFFFFFCC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</xdr:row>
          <xdr:rowOff>66675</xdr:rowOff>
        </xdr:from>
        <xdr:to>
          <xdr:col>5</xdr:col>
          <xdr:colOff>142875</xdr:colOff>
          <xdr:row>3</xdr:row>
          <xdr:rowOff>180975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single 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2</xdr:row>
          <xdr:rowOff>76200</xdr:rowOff>
        </xdr:from>
        <xdr:to>
          <xdr:col>2</xdr:col>
          <xdr:colOff>485775</xdr:colOff>
          <xdr:row>3</xdr:row>
          <xdr:rowOff>180975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ALL sheets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AC64"/>
  <sheetViews>
    <sheetView zoomScale="75" zoomScaleNormal="75" zoomScalePageLayoutView="75" workbookViewId="0">
      <selection activeCell="C12" sqref="C12"/>
    </sheetView>
  </sheetViews>
  <sheetFormatPr defaultColWidth="9.140625" defaultRowHeight="12.75" x14ac:dyDescent="0.2"/>
  <cols>
    <col min="1" max="1" width="4.140625" style="7" customWidth="1"/>
    <col min="2" max="2" width="29" style="7" bestFit="1" customWidth="1"/>
    <col min="3" max="24" width="11.7109375" style="7" customWidth="1"/>
    <col min="25" max="25" width="4.42578125" style="7" customWidth="1"/>
    <col min="26" max="26" width="5.28515625" style="7" customWidth="1"/>
    <col min="27" max="27" width="8" style="7" bestFit="1" customWidth="1"/>
    <col min="28" max="28" width="8" style="24" customWidth="1"/>
    <col min="29" max="29" width="12.140625" style="7" customWidth="1"/>
    <col min="30" max="16384" width="9.140625" style="7"/>
  </cols>
  <sheetData>
    <row r="1" spans="1:29" ht="23.25" x14ac:dyDescent="0.35">
      <c r="A1" s="6" t="s">
        <v>75</v>
      </c>
      <c r="D1" s="84" t="s">
        <v>87</v>
      </c>
      <c r="J1" s="86" t="s">
        <v>15</v>
      </c>
      <c r="K1" s="85"/>
      <c r="Z1" s="154"/>
      <c r="AA1" s="95"/>
      <c r="AB1" s="50" t="s">
        <v>9</v>
      </c>
      <c r="AC1" s="51" t="s">
        <v>10</v>
      </c>
    </row>
    <row r="2" spans="1:29" ht="16.5" customHeight="1" x14ac:dyDescent="0.2">
      <c r="A2" s="8" t="s">
        <v>16</v>
      </c>
      <c r="C2" s="55" t="s">
        <v>88</v>
      </c>
      <c r="D2" s="53"/>
      <c r="E2" s="53"/>
      <c r="F2" s="53"/>
      <c r="G2" s="53"/>
      <c r="H2" s="53"/>
      <c r="I2" s="53"/>
      <c r="J2" s="53"/>
      <c r="K2" s="54"/>
      <c r="W2" s="9" t="s">
        <v>7</v>
      </c>
      <c r="X2" s="10">
        <f>MAX(X13:X52)</f>
        <v>0</v>
      </c>
      <c r="Z2" s="11" t="s">
        <v>12</v>
      </c>
      <c r="AA2" s="97" t="s">
        <v>76</v>
      </c>
      <c r="AB2" s="48">
        <f>COUNTIF($X$13:$X$52,"&lt;"&amp;55)</f>
        <v>0</v>
      </c>
      <c r="AC2" s="12" t="str">
        <f t="shared" ref="AC2:AC7" si="0">IF($AB$7&gt;0,AB2/$AB$7,"N/A")</f>
        <v>N/A</v>
      </c>
    </row>
    <row r="3" spans="1:29" ht="16.5" customHeight="1" x14ac:dyDescent="0.2">
      <c r="A3" s="13"/>
      <c r="D3" s="14"/>
      <c r="E3" s="14"/>
      <c r="F3" s="14"/>
      <c r="G3" s="14"/>
      <c r="H3" s="91"/>
      <c r="I3" s="58"/>
      <c r="J3" s="58"/>
      <c r="K3" s="58"/>
      <c r="L3" s="58"/>
      <c r="M3" s="58"/>
      <c r="N3" s="58"/>
      <c r="O3" s="58"/>
      <c r="P3" s="58"/>
      <c r="Q3" s="58"/>
      <c r="T3" s="58"/>
      <c r="U3" s="58"/>
      <c r="V3" s="58"/>
      <c r="W3" s="15" t="s">
        <v>8</v>
      </c>
      <c r="X3" s="16">
        <f>MIN(X13:X52)</f>
        <v>0</v>
      </c>
      <c r="Z3" s="11" t="s">
        <v>20</v>
      </c>
      <c r="AA3" s="97" t="s">
        <v>77</v>
      </c>
      <c r="AB3" s="48">
        <f>COUNTIF($X$13:$X$52,"&lt;"&amp;59)-SUM(AB2:AB2)</f>
        <v>0</v>
      </c>
      <c r="AC3" s="12" t="str">
        <f t="shared" si="0"/>
        <v>N/A</v>
      </c>
    </row>
    <row r="4" spans="1:29" ht="16.5" customHeight="1" x14ac:dyDescent="0.2">
      <c r="H4" s="91"/>
      <c r="I4" s="87"/>
      <c r="J4" s="87"/>
      <c r="K4" s="87"/>
      <c r="L4" s="87"/>
      <c r="M4" s="87"/>
      <c r="N4" s="87"/>
      <c r="O4" s="87"/>
      <c r="P4" s="87"/>
      <c r="Q4" s="87"/>
      <c r="T4" s="87"/>
      <c r="U4" s="87"/>
      <c r="V4" s="87"/>
      <c r="W4" s="17" t="s">
        <v>11</v>
      </c>
      <c r="X4" s="18">
        <f>IF( AB7 &gt; 0,  AVERAGE(X13:X52),  0)</f>
        <v>0</v>
      </c>
      <c r="Z4" s="11" t="s">
        <v>13</v>
      </c>
      <c r="AA4" s="97" t="s">
        <v>78</v>
      </c>
      <c r="AB4" s="48">
        <f>COUNTIF($X$13:$X$52,"&lt;"&amp;61)-SUM(AB2:AB3)</f>
        <v>0</v>
      </c>
      <c r="AC4" s="12" t="str">
        <f t="shared" si="0"/>
        <v>N/A</v>
      </c>
    </row>
    <row r="5" spans="1:29" ht="16.5" customHeight="1" x14ac:dyDescent="0.2">
      <c r="A5" s="8"/>
      <c r="W5" s="19"/>
      <c r="X5" s="20"/>
      <c r="Z5" s="11" t="s">
        <v>21</v>
      </c>
      <c r="AA5" s="97" t="s">
        <v>79</v>
      </c>
      <c r="AB5" s="48">
        <f>COUNTIF($X$13:$X$52,"&lt;"&amp;65)-SUM(AB2:AB4)</f>
        <v>0</v>
      </c>
      <c r="AC5" s="12" t="str">
        <f t="shared" si="0"/>
        <v>N/A</v>
      </c>
    </row>
    <row r="6" spans="1:29" ht="16.5" customHeight="1" x14ac:dyDescent="0.2">
      <c r="B6" s="21" t="s">
        <v>19</v>
      </c>
      <c r="D6" s="205" t="s">
        <v>18</v>
      </c>
      <c r="E6" s="206"/>
      <c r="F6" s="206"/>
      <c r="G6" s="206"/>
      <c r="H6" s="206"/>
      <c r="I6" s="206"/>
      <c r="J6" s="206"/>
      <c r="K6" s="206"/>
      <c r="Z6" s="11" t="s">
        <v>5</v>
      </c>
      <c r="AA6" s="97" t="s">
        <v>80</v>
      </c>
      <c r="AB6" s="48">
        <f>COUNTIF($X$13:$X$52,"&lt;"&amp;100)-SUM(AB2:AB5)</f>
        <v>0</v>
      </c>
      <c r="AC6" s="12" t="str">
        <f t="shared" si="0"/>
        <v>N/A</v>
      </c>
    </row>
    <row r="7" spans="1:29" ht="21.75" customHeight="1" x14ac:dyDescent="0.2">
      <c r="B7" s="21" t="s">
        <v>39</v>
      </c>
      <c r="D7" s="207" t="s">
        <v>14</v>
      </c>
      <c r="E7" s="208"/>
      <c r="F7" s="208"/>
      <c r="G7" s="208"/>
      <c r="H7" s="208"/>
      <c r="I7" s="208"/>
      <c r="J7" s="208"/>
      <c r="K7" s="209"/>
      <c r="Z7" s="22" t="s">
        <v>6</v>
      </c>
      <c r="AA7" s="96"/>
      <c r="AB7" s="49">
        <f>SUM(AB2:AB6)</f>
        <v>0</v>
      </c>
      <c r="AC7" s="23" t="str">
        <f t="shared" si="0"/>
        <v>N/A</v>
      </c>
    </row>
    <row r="8" spans="1:29" ht="9.75" customHeight="1" thickBot="1" x14ac:dyDescent="0.25"/>
    <row r="9" spans="1:29" ht="15.75" customHeight="1" x14ac:dyDescent="0.25">
      <c r="A9" s="25"/>
      <c r="B9" s="26"/>
      <c r="C9" s="210" t="s">
        <v>62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2"/>
      <c r="P9" s="59"/>
      <c r="Q9" s="59" t="s">
        <v>63</v>
      </c>
      <c r="R9" s="60"/>
      <c r="S9" s="60"/>
      <c r="T9" s="60"/>
      <c r="U9" s="60"/>
      <c r="V9" s="60"/>
      <c r="W9" s="61"/>
      <c r="X9" s="27" t="s">
        <v>3</v>
      </c>
      <c r="Z9" s="102" t="s">
        <v>41</v>
      </c>
      <c r="AA9" s="87"/>
      <c r="AB9" s="98"/>
    </row>
    <row r="10" spans="1:29" ht="89.25" x14ac:dyDescent="0.2">
      <c r="A10" s="28"/>
      <c r="B10" s="29" t="s">
        <v>1</v>
      </c>
      <c r="C10" s="147" t="s">
        <v>64</v>
      </c>
      <c r="D10" s="148" t="s">
        <v>65</v>
      </c>
      <c r="E10" s="148" t="s">
        <v>66</v>
      </c>
      <c r="F10" s="148" t="s">
        <v>67</v>
      </c>
      <c r="G10" s="148" t="s">
        <v>68</v>
      </c>
      <c r="H10" s="148" t="s">
        <v>69</v>
      </c>
      <c r="I10" s="148" t="s">
        <v>70</v>
      </c>
      <c r="J10" s="148" t="s">
        <v>71</v>
      </c>
      <c r="K10" s="148" t="s">
        <v>72</v>
      </c>
      <c r="L10" s="148" t="s">
        <v>73</v>
      </c>
      <c r="M10" s="148" t="s">
        <v>74</v>
      </c>
      <c r="N10" s="148"/>
      <c r="O10" s="144" t="s">
        <v>3</v>
      </c>
      <c r="P10" s="90" t="s">
        <v>83</v>
      </c>
      <c r="Q10" s="90" t="s">
        <v>49</v>
      </c>
      <c r="R10" s="90" t="s">
        <v>51</v>
      </c>
      <c r="S10" s="90" t="s">
        <v>84</v>
      </c>
      <c r="T10" s="90" t="s">
        <v>85</v>
      </c>
      <c r="U10" s="90" t="s">
        <v>56</v>
      </c>
      <c r="V10" s="90" t="s">
        <v>86</v>
      </c>
      <c r="W10" s="162" t="s">
        <v>3</v>
      </c>
      <c r="X10" s="30"/>
      <c r="Z10" s="87"/>
      <c r="AA10" s="87"/>
      <c r="AB10" s="99"/>
    </row>
    <row r="11" spans="1:29" x14ac:dyDescent="0.2">
      <c r="A11" s="31"/>
      <c r="B11" s="32" t="s">
        <v>2</v>
      </c>
      <c r="C11" s="145">
        <v>2</v>
      </c>
      <c r="D11" s="92">
        <v>9</v>
      </c>
      <c r="E11" s="92">
        <v>3</v>
      </c>
      <c r="F11" s="92">
        <v>3</v>
      </c>
      <c r="G11" s="92">
        <v>2</v>
      </c>
      <c r="H11" s="92">
        <v>4</v>
      </c>
      <c r="I11" s="92">
        <v>2</v>
      </c>
      <c r="J11" s="92">
        <v>3</v>
      </c>
      <c r="K11" s="92">
        <v>8</v>
      </c>
      <c r="L11" s="92">
        <v>2</v>
      </c>
      <c r="M11" s="92">
        <v>3</v>
      </c>
      <c r="N11" s="92"/>
      <c r="O11" s="149">
        <f>SUM(C11:N11)</f>
        <v>41</v>
      </c>
      <c r="P11" s="33">
        <v>8</v>
      </c>
      <c r="Q11" s="33">
        <v>5</v>
      </c>
      <c r="R11" s="33">
        <v>3</v>
      </c>
      <c r="S11" s="33">
        <v>20</v>
      </c>
      <c r="T11" s="33">
        <v>8</v>
      </c>
      <c r="U11" s="33">
        <v>8</v>
      </c>
      <c r="V11" s="33">
        <v>7</v>
      </c>
      <c r="W11" s="163">
        <f>SUM(P11:V11)</f>
        <v>59</v>
      </c>
      <c r="X11" s="34">
        <f>O11+W11</f>
        <v>100</v>
      </c>
      <c r="Z11" s="87"/>
      <c r="AA11" s="87"/>
      <c r="AB11" s="100"/>
    </row>
    <row r="12" spans="1:29" x14ac:dyDescent="0.2">
      <c r="A12" s="28"/>
      <c r="B12" s="35" t="s">
        <v>0</v>
      </c>
      <c r="C12" s="146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151"/>
      <c r="P12" s="38"/>
      <c r="Q12" s="38"/>
      <c r="R12" s="38"/>
      <c r="S12" s="38"/>
      <c r="T12" s="38"/>
      <c r="U12" s="38"/>
      <c r="V12" s="38"/>
      <c r="W12" s="164"/>
      <c r="X12" s="36"/>
      <c r="Z12" s="87"/>
      <c r="AA12" s="87"/>
      <c r="AB12" s="98"/>
    </row>
    <row r="13" spans="1:29" x14ac:dyDescent="0.2">
      <c r="A13" s="37">
        <v>1</v>
      </c>
      <c r="B13" s="38"/>
      <c r="C13" s="156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61"/>
      <c r="P13" s="156"/>
      <c r="Q13" s="157"/>
      <c r="R13" s="157"/>
      <c r="S13" s="157"/>
      <c r="T13" s="157"/>
      <c r="U13" s="157"/>
      <c r="V13" s="157"/>
      <c r="W13" s="161"/>
      <c r="X13" s="165"/>
      <c r="Z13" s="93"/>
      <c r="AA13" s="93"/>
      <c r="AB13" s="100"/>
      <c r="AC13" s="3"/>
    </row>
    <row r="14" spans="1:29" x14ac:dyDescent="0.2">
      <c r="A14" s="37">
        <f>A13+1</f>
        <v>2</v>
      </c>
      <c r="B14" s="38"/>
      <c r="C14" s="158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1"/>
      <c r="P14" s="158"/>
      <c r="Q14" s="155"/>
      <c r="R14" s="155"/>
      <c r="S14" s="155"/>
      <c r="T14" s="155"/>
      <c r="U14" s="155"/>
      <c r="V14" s="155"/>
      <c r="W14" s="151"/>
      <c r="X14" s="166"/>
      <c r="Z14" s="93"/>
      <c r="AA14" s="93"/>
      <c r="AB14" s="100"/>
      <c r="AC14" s="3"/>
    </row>
    <row r="15" spans="1:29" x14ac:dyDescent="0.2">
      <c r="A15" s="37">
        <f t="shared" ref="A15:A52" si="1">A14+1</f>
        <v>3</v>
      </c>
      <c r="B15" s="38"/>
      <c r="C15" s="158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1"/>
      <c r="P15" s="158"/>
      <c r="Q15" s="155"/>
      <c r="R15" s="155"/>
      <c r="S15" s="155"/>
      <c r="T15" s="155"/>
      <c r="U15" s="155"/>
      <c r="V15" s="155"/>
      <c r="W15" s="151"/>
      <c r="X15" s="166"/>
      <c r="Z15" s="93"/>
      <c r="AA15" s="93"/>
      <c r="AB15" s="100"/>
      <c r="AC15" s="3"/>
    </row>
    <row r="16" spans="1:29" x14ac:dyDescent="0.2">
      <c r="A16" s="37">
        <f t="shared" si="1"/>
        <v>4</v>
      </c>
      <c r="B16" s="38"/>
      <c r="C16" s="158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1"/>
      <c r="P16" s="158"/>
      <c r="Q16" s="155"/>
      <c r="R16" s="155"/>
      <c r="S16" s="155"/>
      <c r="T16" s="155"/>
      <c r="U16" s="155"/>
      <c r="V16" s="155"/>
      <c r="W16" s="151"/>
      <c r="X16" s="166"/>
      <c r="Z16" s="93"/>
      <c r="AA16" s="93"/>
      <c r="AB16" s="100"/>
      <c r="AC16" s="3"/>
    </row>
    <row r="17" spans="1:29" x14ac:dyDescent="0.2">
      <c r="A17" s="37">
        <f t="shared" si="1"/>
        <v>5</v>
      </c>
      <c r="B17" s="38"/>
      <c r="C17" s="158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1"/>
      <c r="P17" s="158"/>
      <c r="Q17" s="155"/>
      <c r="R17" s="155"/>
      <c r="S17" s="155"/>
      <c r="T17" s="155"/>
      <c r="U17" s="155"/>
      <c r="V17" s="155"/>
      <c r="W17" s="151"/>
      <c r="X17" s="166"/>
      <c r="Z17" s="93"/>
      <c r="AA17" s="93"/>
      <c r="AB17" s="100"/>
      <c r="AC17" s="3"/>
    </row>
    <row r="18" spans="1:29" x14ac:dyDescent="0.2">
      <c r="A18" s="37">
        <f t="shared" si="1"/>
        <v>6</v>
      </c>
      <c r="B18" s="38"/>
      <c r="C18" s="158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1"/>
      <c r="P18" s="158"/>
      <c r="Q18" s="155"/>
      <c r="R18" s="155"/>
      <c r="S18" s="155"/>
      <c r="T18" s="155"/>
      <c r="U18" s="155"/>
      <c r="V18" s="155"/>
      <c r="W18" s="151"/>
      <c r="X18" s="166"/>
      <c r="Z18" s="93"/>
      <c r="AA18" s="93"/>
      <c r="AB18" s="100"/>
      <c r="AC18" s="3"/>
    </row>
    <row r="19" spans="1:29" x14ac:dyDescent="0.2">
      <c r="A19" s="37">
        <f t="shared" si="1"/>
        <v>7</v>
      </c>
      <c r="B19" s="38"/>
      <c r="C19" s="158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1"/>
      <c r="P19" s="158"/>
      <c r="Q19" s="155"/>
      <c r="R19" s="155"/>
      <c r="S19" s="155"/>
      <c r="T19" s="155"/>
      <c r="U19" s="155"/>
      <c r="V19" s="155"/>
      <c r="W19" s="151"/>
      <c r="X19" s="166"/>
      <c r="Z19" s="93"/>
      <c r="AA19" s="93"/>
      <c r="AB19" s="100"/>
      <c r="AC19" s="3"/>
    </row>
    <row r="20" spans="1:29" x14ac:dyDescent="0.2">
      <c r="A20" s="37">
        <f t="shared" si="1"/>
        <v>8</v>
      </c>
      <c r="B20" s="38"/>
      <c r="C20" s="158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1"/>
      <c r="P20" s="158"/>
      <c r="Q20" s="155"/>
      <c r="R20" s="155"/>
      <c r="S20" s="155"/>
      <c r="T20" s="155"/>
      <c r="U20" s="155"/>
      <c r="V20" s="155"/>
      <c r="W20" s="151"/>
      <c r="X20" s="166"/>
      <c r="Z20" s="93"/>
      <c r="AA20" s="93"/>
      <c r="AB20" s="100"/>
      <c r="AC20" s="3"/>
    </row>
    <row r="21" spans="1:29" x14ac:dyDescent="0.2">
      <c r="A21" s="37">
        <f t="shared" si="1"/>
        <v>9</v>
      </c>
      <c r="B21" s="38"/>
      <c r="C21" s="158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1"/>
      <c r="P21" s="158"/>
      <c r="Q21" s="155"/>
      <c r="R21" s="155"/>
      <c r="S21" s="155"/>
      <c r="T21" s="155"/>
      <c r="U21" s="155"/>
      <c r="V21" s="155"/>
      <c r="W21" s="151"/>
      <c r="X21" s="166"/>
      <c r="Z21" s="93"/>
      <c r="AA21" s="93"/>
      <c r="AB21" s="100"/>
      <c r="AC21" s="3"/>
    </row>
    <row r="22" spans="1:29" x14ac:dyDescent="0.2">
      <c r="A22" s="37">
        <f t="shared" si="1"/>
        <v>10</v>
      </c>
      <c r="B22" s="38"/>
      <c r="C22" s="158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1"/>
      <c r="P22" s="158"/>
      <c r="Q22" s="155"/>
      <c r="R22" s="155"/>
      <c r="S22" s="155"/>
      <c r="T22" s="155"/>
      <c r="U22" s="155"/>
      <c r="V22" s="155"/>
      <c r="W22" s="151"/>
      <c r="X22" s="166"/>
      <c r="Z22" s="93"/>
      <c r="AA22" s="93"/>
      <c r="AB22" s="100"/>
      <c r="AC22" s="3"/>
    </row>
    <row r="23" spans="1:29" x14ac:dyDescent="0.2">
      <c r="A23" s="37">
        <f t="shared" si="1"/>
        <v>11</v>
      </c>
      <c r="B23" s="38"/>
      <c r="C23" s="158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1"/>
      <c r="P23" s="158"/>
      <c r="Q23" s="155"/>
      <c r="R23" s="155"/>
      <c r="S23" s="155"/>
      <c r="T23" s="155"/>
      <c r="U23" s="155"/>
      <c r="V23" s="155"/>
      <c r="W23" s="151"/>
      <c r="X23" s="166"/>
      <c r="Z23" s="93"/>
      <c r="AA23" s="93"/>
      <c r="AB23" s="100"/>
      <c r="AC23" s="3"/>
    </row>
    <row r="24" spans="1:29" x14ac:dyDescent="0.2">
      <c r="A24" s="37">
        <f t="shared" si="1"/>
        <v>12</v>
      </c>
      <c r="B24" s="38"/>
      <c r="C24" s="158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1"/>
      <c r="P24" s="158"/>
      <c r="Q24" s="155"/>
      <c r="R24" s="155"/>
      <c r="S24" s="155"/>
      <c r="T24" s="155"/>
      <c r="U24" s="155"/>
      <c r="V24" s="155"/>
      <c r="W24" s="151"/>
      <c r="X24" s="166"/>
      <c r="Z24" s="93"/>
      <c r="AA24" s="93"/>
      <c r="AB24" s="100"/>
      <c r="AC24" s="3"/>
    </row>
    <row r="25" spans="1:29" x14ac:dyDescent="0.2">
      <c r="A25" s="37">
        <f t="shared" si="1"/>
        <v>13</v>
      </c>
      <c r="B25" s="38"/>
      <c r="C25" s="158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1"/>
      <c r="P25" s="158"/>
      <c r="Q25" s="155"/>
      <c r="R25" s="155"/>
      <c r="S25" s="155"/>
      <c r="T25" s="155"/>
      <c r="U25" s="155"/>
      <c r="V25" s="155"/>
      <c r="W25" s="151"/>
      <c r="X25" s="166"/>
      <c r="Z25" s="93"/>
      <c r="AA25" s="93"/>
      <c r="AB25" s="100"/>
      <c r="AC25" s="3"/>
    </row>
    <row r="26" spans="1:29" x14ac:dyDescent="0.2">
      <c r="A26" s="37">
        <f t="shared" si="1"/>
        <v>14</v>
      </c>
      <c r="B26" s="38"/>
      <c r="C26" s="158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1"/>
      <c r="P26" s="158"/>
      <c r="Q26" s="155"/>
      <c r="R26" s="155"/>
      <c r="S26" s="155"/>
      <c r="T26" s="155"/>
      <c r="U26" s="155"/>
      <c r="V26" s="155"/>
      <c r="W26" s="151"/>
      <c r="X26" s="166"/>
      <c r="Z26" s="93"/>
      <c r="AA26" s="93"/>
      <c r="AB26" s="100"/>
      <c r="AC26" s="3"/>
    </row>
    <row r="27" spans="1:29" x14ac:dyDescent="0.2">
      <c r="A27" s="37">
        <f t="shared" si="1"/>
        <v>15</v>
      </c>
      <c r="B27" s="38"/>
      <c r="C27" s="158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1"/>
      <c r="P27" s="158"/>
      <c r="Q27" s="155"/>
      <c r="R27" s="155"/>
      <c r="S27" s="155"/>
      <c r="T27" s="155"/>
      <c r="U27" s="155"/>
      <c r="V27" s="155"/>
      <c r="W27" s="151"/>
      <c r="X27" s="166"/>
      <c r="Z27" s="93"/>
      <c r="AA27" s="93"/>
      <c r="AB27" s="100"/>
      <c r="AC27" s="3"/>
    </row>
    <row r="28" spans="1:29" x14ac:dyDescent="0.2">
      <c r="A28" s="37">
        <f t="shared" si="1"/>
        <v>16</v>
      </c>
      <c r="B28" s="38"/>
      <c r="C28" s="158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1"/>
      <c r="P28" s="158"/>
      <c r="Q28" s="155"/>
      <c r="R28" s="155"/>
      <c r="S28" s="155"/>
      <c r="T28" s="155"/>
      <c r="U28" s="155"/>
      <c r="V28" s="155"/>
      <c r="W28" s="151"/>
      <c r="X28" s="166"/>
      <c r="Z28" s="93"/>
      <c r="AA28" s="93"/>
      <c r="AB28" s="100"/>
      <c r="AC28" s="3"/>
    </row>
    <row r="29" spans="1:29" x14ac:dyDescent="0.2">
      <c r="A29" s="37">
        <f t="shared" si="1"/>
        <v>17</v>
      </c>
      <c r="B29" s="38"/>
      <c r="C29" s="158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1"/>
      <c r="P29" s="158"/>
      <c r="Q29" s="155"/>
      <c r="R29" s="155"/>
      <c r="S29" s="155"/>
      <c r="T29" s="155"/>
      <c r="U29" s="155"/>
      <c r="V29" s="155"/>
      <c r="W29" s="151"/>
      <c r="X29" s="166"/>
      <c r="Z29" s="93"/>
      <c r="AA29" s="93"/>
      <c r="AB29" s="100"/>
      <c r="AC29" s="3"/>
    </row>
    <row r="30" spans="1:29" x14ac:dyDescent="0.2">
      <c r="A30" s="37">
        <f t="shared" si="1"/>
        <v>18</v>
      </c>
      <c r="B30" s="38"/>
      <c r="C30" s="158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1"/>
      <c r="P30" s="158"/>
      <c r="Q30" s="155"/>
      <c r="R30" s="155"/>
      <c r="S30" s="155"/>
      <c r="T30" s="155"/>
      <c r="U30" s="155"/>
      <c r="V30" s="155"/>
      <c r="W30" s="151"/>
      <c r="X30" s="166"/>
      <c r="Z30" s="93"/>
      <c r="AA30" s="93"/>
      <c r="AB30" s="100"/>
      <c r="AC30" s="3"/>
    </row>
    <row r="31" spans="1:29" x14ac:dyDescent="0.2">
      <c r="A31" s="37">
        <f t="shared" si="1"/>
        <v>19</v>
      </c>
      <c r="B31" s="38"/>
      <c r="C31" s="158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1"/>
      <c r="P31" s="158"/>
      <c r="Q31" s="155"/>
      <c r="R31" s="155"/>
      <c r="S31" s="155"/>
      <c r="T31" s="155"/>
      <c r="U31" s="155"/>
      <c r="V31" s="155"/>
      <c r="W31" s="151"/>
      <c r="X31" s="166"/>
      <c r="Z31" s="93"/>
      <c r="AA31" s="93"/>
      <c r="AB31" s="100"/>
      <c r="AC31" s="3"/>
    </row>
    <row r="32" spans="1:29" x14ac:dyDescent="0.2">
      <c r="A32" s="37">
        <f t="shared" si="1"/>
        <v>20</v>
      </c>
      <c r="B32" s="38"/>
      <c r="C32" s="158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1"/>
      <c r="P32" s="158"/>
      <c r="Q32" s="155"/>
      <c r="R32" s="155"/>
      <c r="S32" s="155"/>
      <c r="T32" s="155"/>
      <c r="U32" s="155"/>
      <c r="V32" s="155"/>
      <c r="W32" s="151"/>
      <c r="X32" s="166"/>
      <c r="Z32" s="93"/>
      <c r="AA32" s="93"/>
      <c r="AB32" s="100"/>
      <c r="AC32" s="3"/>
    </row>
    <row r="33" spans="1:29" x14ac:dyDescent="0.2">
      <c r="A33" s="37">
        <f t="shared" si="1"/>
        <v>21</v>
      </c>
      <c r="B33" s="38"/>
      <c r="C33" s="158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1"/>
      <c r="P33" s="158"/>
      <c r="Q33" s="155"/>
      <c r="R33" s="155"/>
      <c r="S33" s="155"/>
      <c r="T33" s="155"/>
      <c r="U33" s="155"/>
      <c r="V33" s="155"/>
      <c r="W33" s="151"/>
      <c r="X33" s="166"/>
      <c r="Z33" s="93"/>
      <c r="AA33" s="93"/>
      <c r="AB33" s="100"/>
      <c r="AC33" s="3"/>
    </row>
    <row r="34" spans="1:29" x14ac:dyDescent="0.2">
      <c r="A34" s="37">
        <f t="shared" si="1"/>
        <v>22</v>
      </c>
      <c r="B34" s="38"/>
      <c r="C34" s="158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1"/>
      <c r="P34" s="158"/>
      <c r="Q34" s="155"/>
      <c r="R34" s="155"/>
      <c r="S34" s="155"/>
      <c r="T34" s="155"/>
      <c r="U34" s="155"/>
      <c r="V34" s="155"/>
      <c r="W34" s="151"/>
      <c r="X34" s="166"/>
      <c r="Z34" s="93"/>
      <c r="AA34" s="93"/>
      <c r="AB34" s="100"/>
      <c r="AC34" s="3"/>
    </row>
    <row r="35" spans="1:29" x14ac:dyDescent="0.2">
      <c r="A35" s="37">
        <f t="shared" si="1"/>
        <v>23</v>
      </c>
      <c r="B35" s="38"/>
      <c r="C35" s="158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1"/>
      <c r="P35" s="158"/>
      <c r="Q35" s="155"/>
      <c r="R35" s="155"/>
      <c r="S35" s="155"/>
      <c r="T35" s="155"/>
      <c r="U35" s="155"/>
      <c r="V35" s="155"/>
      <c r="W35" s="151"/>
      <c r="X35" s="166"/>
      <c r="Z35" s="93"/>
      <c r="AA35" s="93"/>
      <c r="AB35" s="100"/>
      <c r="AC35" s="3"/>
    </row>
    <row r="36" spans="1:29" x14ac:dyDescent="0.2">
      <c r="A36" s="37">
        <f t="shared" si="1"/>
        <v>24</v>
      </c>
      <c r="B36" s="38"/>
      <c r="C36" s="158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1"/>
      <c r="P36" s="158"/>
      <c r="Q36" s="155"/>
      <c r="R36" s="155"/>
      <c r="S36" s="155"/>
      <c r="T36" s="155"/>
      <c r="U36" s="155"/>
      <c r="V36" s="155"/>
      <c r="W36" s="151"/>
      <c r="X36" s="166"/>
      <c r="Z36" s="93"/>
      <c r="AA36" s="93"/>
      <c r="AB36" s="100"/>
      <c r="AC36" s="3"/>
    </row>
    <row r="37" spans="1:29" x14ac:dyDescent="0.2">
      <c r="A37" s="37">
        <f t="shared" si="1"/>
        <v>25</v>
      </c>
      <c r="B37" s="38"/>
      <c r="C37" s="158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1"/>
      <c r="P37" s="158"/>
      <c r="Q37" s="155"/>
      <c r="R37" s="155"/>
      <c r="S37" s="155"/>
      <c r="T37" s="155"/>
      <c r="U37" s="155"/>
      <c r="V37" s="155"/>
      <c r="W37" s="151"/>
      <c r="X37" s="166"/>
      <c r="Z37" s="93"/>
      <c r="AA37" s="93"/>
      <c r="AB37" s="100"/>
      <c r="AC37" s="3"/>
    </row>
    <row r="38" spans="1:29" x14ac:dyDescent="0.2">
      <c r="A38" s="37">
        <f t="shared" si="1"/>
        <v>26</v>
      </c>
      <c r="B38" s="38"/>
      <c r="C38" s="158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1"/>
      <c r="P38" s="158"/>
      <c r="Q38" s="155"/>
      <c r="R38" s="155"/>
      <c r="S38" s="155"/>
      <c r="T38" s="155"/>
      <c r="U38" s="155"/>
      <c r="V38" s="155"/>
      <c r="W38" s="151"/>
      <c r="X38" s="166"/>
      <c r="Z38" s="93"/>
      <c r="AA38" s="93"/>
      <c r="AB38" s="100"/>
      <c r="AC38" s="3"/>
    </row>
    <row r="39" spans="1:29" x14ac:dyDescent="0.2">
      <c r="A39" s="37">
        <f t="shared" si="1"/>
        <v>27</v>
      </c>
      <c r="B39" s="38"/>
      <c r="C39" s="158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1"/>
      <c r="P39" s="158"/>
      <c r="Q39" s="155"/>
      <c r="R39" s="155"/>
      <c r="S39" s="155"/>
      <c r="T39" s="155"/>
      <c r="U39" s="155"/>
      <c r="V39" s="155"/>
      <c r="W39" s="151"/>
      <c r="X39" s="166"/>
      <c r="Z39" s="93"/>
      <c r="AA39" s="93"/>
      <c r="AB39" s="100"/>
      <c r="AC39" s="3"/>
    </row>
    <row r="40" spans="1:29" x14ac:dyDescent="0.2">
      <c r="A40" s="37">
        <f t="shared" si="1"/>
        <v>28</v>
      </c>
      <c r="B40" s="38"/>
      <c r="C40" s="158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1"/>
      <c r="P40" s="158"/>
      <c r="Q40" s="155"/>
      <c r="R40" s="155"/>
      <c r="S40" s="155"/>
      <c r="T40" s="155"/>
      <c r="U40" s="155"/>
      <c r="V40" s="155"/>
      <c r="W40" s="151"/>
      <c r="X40" s="166"/>
      <c r="Z40" s="93"/>
      <c r="AA40" s="93"/>
      <c r="AB40" s="100"/>
      <c r="AC40" s="3"/>
    </row>
    <row r="41" spans="1:29" x14ac:dyDescent="0.2">
      <c r="A41" s="37">
        <f t="shared" si="1"/>
        <v>29</v>
      </c>
      <c r="B41" s="38"/>
      <c r="C41" s="158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1"/>
      <c r="P41" s="158"/>
      <c r="Q41" s="155"/>
      <c r="R41" s="155"/>
      <c r="S41" s="155"/>
      <c r="T41" s="155"/>
      <c r="U41" s="155"/>
      <c r="V41" s="155"/>
      <c r="W41" s="151"/>
      <c r="X41" s="166"/>
      <c r="Z41" s="93"/>
      <c r="AA41" s="93"/>
      <c r="AB41" s="100"/>
      <c r="AC41" s="3"/>
    </row>
    <row r="42" spans="1:29" x14ac:dyDescent="0.2">
      <c r="A42" s="37">
        <f t="shared" si="1"/>
        <v>30</v>
      </c>
      <c r="B42" s="38"/>
      <c r="C42" s="158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1"/>
      <c r="P42" s="158"/>
      <c r="Q42" s="155"/>
      <c r="R42" s="155"/>
      <c r="S42" s="155"/>
      <c r="T42" s="155"/>
      <c r="U42" s="155"/>
      <c r="V42" s="155"/>
      <c r="W42" s="151"/>
      <c r="X42" s="166"/>
      <c r="Z42" s="93"/>
      <c r="AA42" s="93"/>
      <c r="AB42" s="100"/>
      <c r="AC42" s="3"/>
    </row>
    <row r="43" spans="1:29" x14ac:dyDescent="0.2">
      <c r="A43" s="37">
        <f t="shared" si="1"/>
        <v>31</v>
      </c>
      <c r="B43" s="38"/>
      <c r="C43" s="158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1"/>
      <c r="P43" s="158"/>
      <c r="Q43" s="155"/>
      <c r="R43" s="155"/>
      <c r="S43" s="155"/>
      <c r="T43" s="155"/>
      <c r="U43" s="155"/>
      <c r="V43" s="155"/>
      <c r="W43" s="151"/>
      <c r="X43" s="166"/>
      <c r="Z43" s="93"/>
      <c r="AA43" s="93"/>
      <c r="AB43" s="100"/>
      <c r="AC43" s="3"/>
    </row>
    <row r="44" spans="1:29" x14ac:dyDescent="0.2">
      <c r="A44" s="37">
        <f t="shared" si="1"/>
        <v>32</v>
      </c>
      <c r="B44" s="38"/>
      <c r="C44" s="158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1"/>
      <c r="P44" s="158"/>
      <c r="Q44" s="155"/>
      <c r="R44" s="155"/>
      <c r="S44" s="155"/>
      <c r="T44" s="155"/>
      <c r="U44" s="155"/>
      <c r="V44" s="155"/>
      <c r="W44" s="151"/>
      <c r="X44" s="166"/>
      <c r="Z44" s="93"/>
      <c r="AA44" s="93"/>
      <c r="AB44" s="100"/>
      <c r="AC44" s="3"/>
    </row>
    <row r="45" spans="1:29" x14ac:dyDescent="0.2">
      <c r="A45" s="37">
        <f t="shared" si="1"/>
        <v>33</v>
      </c>
      <c r="B45" s="38"/>
      <c r="C45" s="158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1"/>
      <c r="P45" s="158"/>
      <c r="Q45" s="155"/>
      <c r="R45" s="155"/>
      <c r="S45" s="155"/>
      <c r="T45" s="155"/>
      <c r="U45" s="155"/>
      <c r="V45" s="155"/>
      <c r="W45" s="151"/>
      <c r="X45" s="166"/>
      <c r="Z45" s="93"/>
      <c r="AA45" s="93"/>
      <c r="AB45" s="100"/>
      <c r="AC45" s="3"/>
    </row>
    <row r="46" spans="1:29" x14ac:dyDescent="0.2">
      <c r="A46" s="37">
        <f t="shared" si="1"/>
        <v>34</v>
      </c>
      <c r="B46" s="38"/>
      <c r="C46" s="158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1"/>
      <c r="P46" s="158"/>
      <c r="Q46" s="155"/>
      <c r="R46" s="155"/>
      <c r="S46" s="155"/>
      <c r="T46" s="155"/>
      <c r="U46" s="155"/>
      <c r="V46" s="155"/>
      <c r="W46" s="151"/>
      <c r="X46" s="166"/>
      <c r="Z46" s="93"/>
      <c r="AA46" s="93"/>
      <c r="AB46" s="100"/>
      <c r="AC46" s="3"/>
    </row>
    <row r="47" spans="1:29" x14ac:dyDescent="0.2">
      <c r="A47" s="37">
        <f t="shared" si="1"/>
        <v>35</v>
      </c>
      <c r="B47" s="38"/>
      <c r="C47" s="158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1"/>
      <c r="P47" s="158"/>
      <c r="Q47" s="155"/>
      <c r="R47" s="155"/>
      <c r="S47" s="155"/>
      <c r="T47" s="155"/>
      <c r="U47" s="155"/>
      <c r="V47" s="155"/>
      <c r="W47" s="151"/>
      <c r="X47" s="166"/>
      <c r="Z47" s="93"/>
      <c r="AA47" s="93"/>
      <c r="AB47" s="100"/>
      <c r="AC47" s="3"/>
    </row>
    <row r="48" spans="1:29" x14ac:dyDescent="0.2">
      <c r="A48" s="37">
        <f t="shared" si="1"/>
        <v>36</v>
      </c>
      <c r="B48" s="38"/>
      <c r="C48" s="158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1"/>
      <c r="P48" s="158"/>
      <c r="Q48" s="155"/>
      <c r="R48" s="155"/>
      <c r="S48" s="155"/>
      <c r="T48" s="155"/>
      <c r="U48" s="155"/>
      <c r="V48" s="155"/>
      <c r="W48" s="151"/>
      <c r="X48" s="166"/>
      <c r="Z48" s="93"/>
      <c r="AA48" s="93"/>
      <c r="AB48" s="100"/>
      <c r="AC48" s="3"/>
    </row>
    <row r="49" spans="1:29" x14ac:dyDescent="0.2">
      <c r="A49" s="37">
        <f t="shared" si="1"/>
        <v>37</v>
      </c>
      <c r="B49" s="38"/>
      <c r="C49" s="158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1"/>
      <c r="P49" s="158"/>
      <c r="Q49" s="155"/>
      <c r="R49" s="155"/>
      <c r="S49" s="155"/>
      <c r="T49" s="155"/>
      <c r="U49" s="155"/>
      <c r="V49" s="155"/>
      <c r="W49" s="151"/>
      <c r="X49" s="166"/>
      <c r="Z49" s="93"/>
      <c r="AA49" s="93"/>
      <c r="AB49" s="100"/>
      <c r="AC49" s="3"/>
    </row>
    <row r="50" spans="1:29" x14ac:dyDescent="0.2">
      <c r="A50" s="37">
        <f t="shared" si="1"/>
        <v>38</v>
      </c>
      <c r="B50" s="38"/>
      <c r="C50" s="158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1"/>
      <c r="P50" s="158"/>
      <c r="Q50" s="155"/>
      <c r="R50" s="155"/>
      <c r="S50" s="155"/>
      <c r="T50" s="155"/>
      <c r="U50" s="155"/>
      <c r="V50" s="155"/>
      <c r="W50" s="151"/>
      <c r="X50" s="166"/>
      <c r="Z50" s="93"/>
      <c r="AA50" s="93"/>
      <c r="AB50" s="100"/>
      <c r="AC50" s="3"/>
    </row>
    <row r="51" spans="1:29" x14ac:dyDescent="0.2">
      <c r="A51" s="37">
        <f t="shared" si="1"/>
        <v>39</v>
      </c>
      <c r="B51" s="38"/>
      <c r="C51" s="158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1"/>
      <c r="P51" s="158"/>
      <c r="Q51" s="155"/>
      <c r="R51" s="155"/>
      <c r="S51" s="155"/>
      <c r="T51" s="155"/>
      <c r="U51" s="155"/>
      <c r="V51" s="155"/>
      <c r="W51" s="151"/>
      <c r="X51" s="166"/>
      <c r="Z51" s="93"/>
      <c r="AA51" s="93"/>
      <c r="AB51" s="100"/>
      <c r="AC51" s="3"/>
    </row>
    <row r="52" spans="1:29" ht="13.5" thickBot="1" x14ac:dyDescent="0.25">
      <c r="A52" s="39">
        <f t="shared" si="1"/>
        <v>40</v>
      </c>
      <c r="B52" s="40"/>
      <c r="C52" s="159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50"/>
      <c r="P52" s="159"/>
      <c r="Q52" s="160"/>
      <c r="R52" s="160"/>
      <c r="S52" s="160"/>
      <c r="T52" s="160"/>
      <c r="U52" s="160"/>
      <c r="V52" s="160"/>
      <c r="W52" s="150"/>
      <c r="X52" s="167"/>
      <c r="Z52" s="93"/>
      <c r="AA52" s="93"/>
      <c r="AB52" s="100"/>
      <c r="AC52" s="3"/>
    </row>
    <row r="53" spans="1:29" x14ac:dyDescent="0.2">
      <c r="Z53" s="87"/>
      <c r="AA53" s="87"/>
      <c r="AB53" s="101"/>
    </row>
    <row r="54" spans="1:29" x14ac:dyDescent="0.2">
      <c r="Z54" s="87"/>
      <c r="AA54" s="87"/>
      <c r="AB54" s="101"/>
    </row>
    <row r="55" spans="1:29" x14ac:dyDescent="0.2">
      <c r="Z55" s="87"/>
      <c r="AA55" s="87"/>
      <c r="AB55" s="101"/>
    </row>
    <row r="56" spans="1:29" x14ac:dyDescent="0.2">
      <c r="Z56" s="87"/>
      <c r="AA56" s="87"/>
      <c r="AB56" s="101"/>
    </row>
    <row r="57" spans="1:29" x14ac:dyDescent="0.2">
      <c r="Z57" s="87"/>
      <c r="AA57" s="87"/>
      <c r="AB57" s="101"/>
    </row>
    <row r="58" spans="1:29" x14ac:dyDescent="0.2">
      <c r="Z58" s="87"/>
      <c r="AA58" s="87"/>
      <c r="AB58" s="101"/>
    </row>
    <row r="59" spans="1:29" x14ac:dyDescent="0.2">
      <c r="Z59" s="87"/>
      <c r="AA59" s="87"/>
      <c r="AB59" s="101"/>
    </row>
    <row r="60" spans="1:29" x14ac:dyDescent="0.2">
      <c r="Z60" s="87"/>
      <c r="AA60" s="87"/>
      <c r="AB60" s="101"/>
    </row>
    <row r="61" spans="1:29" x14ac:dyDescent="0.2">
      <c r="Z61" s="87"/>
      <c r="AA61" s="87"/>
      <c r="AB61" s="101"/>
    </row>
    <row r="62" spans="1:29" x14ac:dyDescent="0.2">
      <c r="Z62" s="87"/>
      <c r="AA62" s="87"/>
      <c r="AB62" s="101"/>
    </row>
    <row r="63" spans="1:29" x14ac:dyDescent="0.2">
      <c r="Z63" s="87"/>
      <c r="AA63" s="87"/>
      <c r="AB63" s="101"/>
    </row>
    <row r="64" spans="1:29" x14ac:dyDescent="0.2">
      <c r="Z64" s="87"/>
      <c r="AA64" s="87"/>
      <c r="AB64" s="101"/>
    </row>
  </sheetData>
  <sheetProtection sheet="1" objects="1" scenarios="1"/>
  <mergeCells count="3">
    <mergeCell ref="D6:K6"/>
    <mergeCell ref="D7:K7"/>
    <mergeCell ref="C9:O9"/>
  </mergeCells>
  <phoneticPr fontId="18" type="noConversion"/>
  <conditionalFormatting sqref="AB13:AB52">
    <cfRule type="expression" dxfId="6" priority="10" stopIfTrue="1">
      <formula>RIGHT(AB13)="*"</formula>
    </cfRule>
  </conditionalFormatting>
  <conditionalFormatting sqref="O13:O36 C37:O52 W15:X52">
    <cfRule type="cellIs" dxfId="5" priority="9" stopIfTrue="1" operator="equal">
      <formula>0</formula>
    </cfRule>
  </conditionalFormatting>
  <conditionalFormatting sqref="H3:H4">
    <cfRule type="expression" dxfId="4" priority="8" stopIfTrue="1">
      <formula>LEFT(H3,3)="All"</formula>
    </cfRule>
  </conditionalFormatting>
  <conditionalFormatting sqref="G37:G52">
    <cfRule type="cellIs" dxfId="3" priority="4" stopIfTrue="1" operator="equal">
      <formula>0</formula>
    </cfRule>
  </conditionalFormatting>
  <conditionalFormatting sqref="P37:V52">
    <cfRule type="cellIs" dxfId="2" priority="3" stopIfTrue="1" operator="equal">
      <formula>0</formula>
    </cfRule>
  </conditionalFormatting>
  <conditionalFormatting sqref="W13:W14">
    <cfRule type="cellIs" dxfId="1" priority="2" stopIfTrue="1" operator="equal">
      <formula>0</formula>
    </cfRule>
  </conditionalFormatting>
  <conditionalFormatting sqref="X13:X14">
    <cfRule type="cellIs" dxfId="0" priority="1" stopIfTrue="1" operator="equal">
      <formula>0</formula>
    </cfRule>
  </conditionalFormatting>
  <dataValidations count="1">
    <dataValidation allowBlank="1" showInputMessage="1" showErrorMessage="1" prompt="Enter the full folder location of scripts _x000a_(eg C:\MyWork\CA2\Courses)_x000a__x000a_Note: the files for each candidate should be stored 1 per subfolder_x000a_(eg Courses\9099999 etc)" sqref="C2"/>
  </dataValidations>
  <pageMargins left="0.75" right="0.75" top="1" bottom="1" header="0.5" footer="0.5"/>
  <pageSetup paperSize="9" scale="6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AddSingleSheet">
                <anchor moveWithCells="1" sizeWithCells="1">
                  <from>
                    <xdr:col>3</xdr:col>
                    <xdr:colOff>38100</xdr:colOff>
                    <xdr:row>2</xdr:row>
                    <xdr:rowOff>66675</xdr:rowOff>
                  </from>
                  <to>
                    <xdr:col>5</xdr:col>
                    <xdr:colOff>142875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FillARNsFromDirectory">
                <anchor moveWithCells="1" sizeWithCells="1">
                  <from>
                    <xdr:col>0</xdr:col>
                    <xdr:colOff>238125</xdr:colOff>
                    <xdr:row>2</xdr:row>
                    <xdr:rowOff>76200</xdr:rowOff>
                  </from>
                  <to>
                    <xdr:col>2</xdr:col>
                    <xdr:colOff>485775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T208"/>
  <sheetViews>
    <sheetView showGridLines="0" tabSelected="1" topLeftCell="A16" zoomScale="85" zoomScaleNormal="85" zoomScalePageLayoutView="75" workbookViewId="0">
      <selection activeCell="D35" sqref="D35"/>
    </sheetView>
  </sheetViews>
  <sheetFormatPr defaultColWidth="9.140625" defaultRowHeight="12.75" x14ac:dyDescent="0.2"/>
  <cols>
    <col min="1" max="1" width="2.42578125" style="1" customWidth="1"/>
    <col min="2" max="2" width="9.140625" style="5"/>
    <col min="3" max="3" width="8.42578125" style="1" customWidth="1"/>
    <col min="4" max="4" width="40" style="1" customWidth="1"/>
    <col min="5" max="5" width="18.85546875" style="1" customWidth="1"/>
    <col min="6" max="6" width="11" style="1" customWidth="1"/>
    <col min="7" max="7" width="26.85546875" style="1" customWidth="1"/>
    <col min="8" max="8" width="3" style="1" customWidth="1"/>
    <col min="9" max="9" width="50.7109375" style="43" customWidth="1"/>
    <col min="10" max="10" width="11.5703125" style="1" customWidth="1"/>
    <col min="11" max="11" width="10.42578125" style="45" customWidth="1"/>
    <col min="12" max="12" width="10.42578125" style="1" customWidth="1"/>
    <col min="13" max="13" width="32.42578125" style="1" customWidth="1"/>
    <col min="14" max="14" width="21" style="1" customWidth="1"/>
    <col min="15" max="15" width="10.85546875" style="1" customWidth="1"/>
    <col min="16" max="16" width="10.7109375" style="1" customWidth="1"/>
    <col min="17" max="17" width="11.7109375" style="1" customWidth="1"/>
    <col min="18" max="18" width="3.85546875" style="1" customWidth="1"/>
    <col min="19" max="19" width="50.7109375" style="46" customWidth="1"/>
    <col min="20" max="16384" width="9.140625" style="1"/>
  </cols>
  <sheetData>
    <row r="1" spans="1:20" ht="15.75" x14ac:dyDescent="0.2">
      <c r="A1" s="103" t="s">
        <v>41</v>
      </c>
      <c r="B1" s="63" t="s">
        <v>92</v>
      </c>
      <c r="F1" s="64" t="s">
        <v>59</v>
      </c>
      <c r="G1" s="65">
        <f>part1</f>
        <v>42</v>
      </c>
      <c r="H1" s="66" t="str">
        <f>C5</f>
        <v>of 42</v>
      </c>
      <c r="I1" s="67"/>
      <c r="J1" s="68"/>
      <c r="K1" s="69"/>
      <c r="L1" s="65"/>
      <c r="M1" s="70"/>
    </row>
    <row r="2" spans="1:20" ht="18" customHeight="1" x14ac:dyDescent="0.25">
      <c r="B2" s="41" t="s">
        <v>4</v>
      </c>
      <c r="C2" s="4" t="str">
        <f ca="1">MID(CELL("filename",C2),FIND("]",CELL("filename",C2))+1,LEN(CELL("filename",C2)))</f>
        <v>TEMPLATE</v>
      </c>
      <c r="E2" s="62"/>
      <c r="F2" s="71" t="s">
        <v>60</v>
      </c>
      <c r="G2" s="72">
        <f>part2</f>
        <v>58</v>
      </c>
      <c r="H2" s="73" t="s">
        <v>104</v>
      </c>
      <c r="I2" s="42"/>
      <c r="J2" s="2"/>
      <c r="K2" s="44"/>
      <c r="L2" s="72"/>
      <c r="M2" s="74"/>
      <c r="S2" s="1"/>
      <c r="T2" s="46"/>
    </row>
    <row r="3" spans="1:20" ht="18" customHeight="1" x14ac:dyDescent="0.2">
      <c r="B3" s="47" t="s">
        <v>17</v>
      </c>
      <c r="E3" s="62"/>
      <c r="F3" s="75" t="s">
        <v>38</v>
      </c>
      <c r="G3" s="76">
        <f>G1+G2</f>
        <v>100</v>
      </c>
      <c r="H3" s="77" t="s">
        <v>61</v>
      </c>
      <c r="I3" s="78"/>
      <c r="J3" s="79"/>
      <c r="K3" s="80"/>
      <c r="L3" s="76"/>
      <c r="M3" s="81"/>
      <c r="S3" s="1"/>
      <c r="T3" s="46"/>
    </row>
    <row r="4" spans="1:20" ht="5.25" customHeight="1" thickBot="1" x14ac:dyDescent="0.25">
      <c r="B4" s="47"/>
      <c r="K4" s="44"/>
      <c r="S4" s="1"/>
      <c r="T4" s="46"/>
    </row>
    <row r="5" spans="1:20" s="169" customFormat="1" ht="15" x14ac:dyDescent="0.2">
      <c r="A5" s="104"/>
      <c r="B5" s="182">
        <f>i+ii+iii+iv+v+vi+vii+viii+ix+x+xi+xii+xiii+xiv+reasonableness_checks</f>
        <v>42</v>
      </c>
      <c r="C5" s="105" t="s">
        <v>93</v>
      </c>
      <c r="D5" s="106" t="s">
        <v>42</v>
      </c>
      <c r="E5" s="107"/>
      <c r="F5" s="107"/>
      <c r="G5" s="108"/>
      <c r="H5" s="104"/>
    </row>
    <row r="6" spans="1:20" s="169" customFormat="1" x14ac:dyDescent="0.2">
      <c r="A6" s="104"/>
      <c r="B6" s="109"/>
      <c r="C6" s="110"/>
      <c r="D6" s="111"/>
      <c r="E6" s="110"/>
      <c r="F6" s="110"/>
      <c r="G6" s="112"/>
      <c r="H6" s="104"/>
      <c r="M6" s="169">
        <v>1</v>
      </c>
    </row>
    <row r="7" spans="1:20" s="169" customFormat="1" x14ac:dyDescent="0.2">
      <c r="A7" s="104"/>
      <c r="B7" s="109"/>
      <c r="C7" s="110"/>
      <c r="D7" s="113"/>
      <c r="E7" s="114"/>
      <c r="F7" s="110"/>
      <c r="G7" s="112"/>
      <c r="H7" s="104"/>
      <c r="M7" s="169">
        <v>0.5</v>
      </c>
    </row>
    <row r="8" spans="1:20" s="169" customFormat="1" x14ac:dyDescent="0.2">
      <c r="A8" s="104"/>
      <c r="B8" s="137">
        <f>MIN(SUM(B9:B10),2)</f>
        <v>2</v>
      </c>
      <c r="C8" s="114"/>
      <c r="D8" s="115" t="s">
        <v>43</v>
      </c>
      <c r="E8" s="114"/>
      <c r="F8" s="110"/>
      <c r="G8" s="112"/>
      <c r="H8" s="104"/>
      <c r="M8" s="169">
        <v>0</v>
      </c>
    </row>
    <row r="9" spans="1:20" s="169" customFormat="1" x14ac:dyDescent="0.2">
      <c r="A9" s="104"/>
      <c r="B9" s="183">
        <v>1</v>
      </c>
      <c r="C9" s="110">
        <v>1</v>
      </c>
      <c r="D9" s="110" t="s">
        <v>44</v>
      </c>
      <c r="E9" s="114"/>
      <c r="F9" s="110"/>
      <c r="G9" s="112"/>
      <c r="H9" s="104"/>
      <c r="M9" s="169">
        <v>0.5</v>
      </c>
    </row>
    <row r="10" spans="1:20" s="169" customFormat="1" x14ac:dyDescent="0.2">
      <c r="A10" s="104"/>
      <c r="B10" s="183">
        <v>1</v>
      </c>
      <c r="C10" s="110">
        <v>1</v>
      </c>
      <c r="D10" s="110" t="s">
        <v>45</v>
      </c>
      <c r="E10" s="114"/>
      <c r="F10" s="110"/>
      <c r="G10" s="112"/>
      <c r="H10" s="104"/>
      <c r="M10" s="169">
        <v>1</v>
      </c>
    </row>
    <row r="11" spans="1:20" s="169" customFormat="1" x14ac:dyDescent="0.2">
      <c r="A11" s="104"/>
      <c r="B11" s="116"/>
      <c r="C11" s="110"/>
      <c r="D11" s="110"/>
      <c r="E11" s="114"/>
      <c r="F11" s="110"/>
      <c r="G11" s="112"/>
      <c r="H11" s="104"/>
      <c r="M11" s="169">
        <v>1.5</v>
      </c>
    </row>
    <row r="12" spans="1:20" s="169" customFormat="1" x14ac:dyDescent="0.2">
      <c r="A12" s="104"/>
      <c r="B12" s="137">
        <f>MIN(SUM(B13:B18),4)</f>
        <v>4</v>
      </c>
      <c r="C12" s="110"/>
      <c r="D12" s="115" t="s">
        <v>117</v>
      </c>
      <c r="E12" s="114"/>
      <c r="F12" s="110"/>
      <c r="G12" s="112"/>
      <c r="H12" s="104"/>
      <c r="M12" s="169">
        <v>2</v>
      </c>
    </row>
    <row r="13" spans="1:20" s="169" customFormat="1" x14ac:dyDescent="0.2">
      <c r="A13" s="104"/>
      <c r="B13" s="183">
        <v>2</v>
      </c>
      <c r="C13" s="110">
        <v>2</v>
      </c>
      <c r="D13" s="117" t="s">
        <v>127</v>
      </c>
      <c r="E13" s="114"/>
      <c r="F13" s="110"/>
      <c r="G13" s="112"/>
      <c r="H13" s="104"/>
    </row>
    <row r="14" spans="1:20" s="169" customFormat="1" x14ac:dyDescent="0.2">
      <c r="A14" s="104"/>
      <c r="B14" s="183">
        <v>1</v>
      </c>
      <c r="C14" s="110">
        <v>1</v>
      </c>
      <c r="D14" s="117" t="s">
        <v>128</v>
      </c>
      <c r="E14" s="114"/>
      <c r="F14" s="110"/>
      <c r="G14" s="112"/>
      <c r="H14" s="104"/>
    </row>
    <row r="15" spans="1:20" s="169" customFormat="1" x14ac:dyDescent="0.2">
      <c r="A15" s="104"/>
      <c r="B15" s="183">
        <v>1</v>
      </c>
      <c r="C15" s="110">
        <v>1</v>
      </c>
      <c r="D15" s="117" t="s">
        <v>129</v>
      </c>
      <c r="E15" s="114"/>
      <c r="F15" s="110"/>
      <c r="G15" s="112"/>
      <c r="H15" s="104"/>
    </row>
    <row r="16" spans="1:20" s="169" customFormat="1" x14ac:dyDescent="0.2">
      <c r="A16" s="104"/>
      <c r="B16" s="183">
        <v>1</v>
      </c>
      <c r="C16" s="110">
        <v>1</v>
      </c>
      <c r="D16" s="117" t="s">
        <v>130</v>
      </c>
      <c r="E16" s="114"/>
      <c r="F16" s="110"/>
      <c r="G16" s="112"/>
      <c r="H16" s="104"/>
    </row>
    <row r="17" spans="1:12" s="169" customFormat="1" x14ac:dyDescent="0.2">
      <c r="A17" s="104"/>
      <c r="B17" s="183">
        <v>1</v>
      </c>
      <c r="C17" s="110">
        <v>1</v>
      </c>
      <c r="D17" s="170" t="s">
        <v>109</v>
      </c>
      <c r="E17" s="114"/>
      <c r="F17" s="110"/>
      <c r="G17" s="112"/>
      <c r="H17" s="104"/>
    </row>
    <row r="18" spans="1:12" s="169" customFormat="1" x14ac:dyDescent="0.2">
      <c r="A18" s="104"/>
      <c r="B18" s="183"/>
      <c r="C18" s="110"/>
      <c r="D18" s="117"/>
      <c r="E18" s="114"/>
      <c r="F18" s="110"/>
      <c r="G18" s="112"/>
      <c r="H18" s="104"/>
    </row>
    <row r="19" spans="1:12" s="169" customFormat="1" x14ac:dyDescent="0.2">
      <c r="A19" s="104"/>
      <c r="B19" s="116"/>
      <c r="C19" s="110"/>
      <c r="D19" s="117"/>
      <c r="E19" s="114"/>
      <c r="F19" s="110"/>
      <c r="G19" s="112"/>
      <c r="H19" s="104"/>
    </row>
    <row r="20" spans="1:12" s="169" customFormat="1" x14ac:dyDescent="0.2">
      <c r="A20" s="104"/>
      <c r="B20" s="137">
        <f>MIN(SUM(B21:B24),3)</f>
        <v>3</v>
      </c>
      <c r="C20" s="110"/>
      <c r="D20" s="115" t="s">
        <v>118</v>
      </c>
      <c r="E20" s="119"/>
      <c r="F20" s="110"/>
      <c r="G20" s="112"/>
      <c r="H20" s="104"/>
    </row>
    <row r="21" spans="1:12" s="169" customFormat="1" x14ac:dyDescent="0.2">
      <c r="A21" s="104"/>
      <c r="B21" s="183">
        <v>1</v>
      </c>
      <c r="C21" s="110">
        <v>1</v>
      </c>
      <c r="D21" s="117" t="s">
        <v>131</v>
      </c>
      <c r="E21" s="119"/>
      <c r="F21" s="110"/>
      <c r="G21" s="112"/>
      <c r="H21" s="104"/>
    </row>
    <row r="22" spans="1:12" s="169" customFormat="1" x14ac:dyDescent="0.2">
      <c r="A22" s="104"/>
      <c r="B22" s="183">
        <v>1</v>
      </c>
      <c r="C22" s="110">
        <v>1</v>
      </c>
      <c r="D22" s="117" t="s">
        <v>112</v>
      </c>
      <c r="E22" s="119"/>
      <c r="F22" s="110"/>
      <c r="G22" s="112"/>
      <c r="H22" s="104"/>
      <c r="K22" s="198"/>
      <c r="L22" s="198"/>
    </row>
    <row r="23" spans="1:12" s="169" customFormat="1" x14ac:dyDescent="0.2">
      <c r="A23" s="104"/>
      <c r="B23" s="183">
        <v>1</v>
      </c>
      <c r="C23" s="110">
        <v>1</v>
      </c>
      <c r="D23" s="117" t="s">
        <v>111</v>
      </c>
      <c r="E23" s="119"/>
      <c r="F23" s="110"/>
      <c r="G23" s="112"/>
      <c r="H23" s="104"/>
      <c r="K23" s="198"/>
      <c r="L23" s="198"/>
    </row>
    <row r="24" spans="1:12" s="169" customFormat="1" x14ac:dyDescent="0.2">
      <c r="A24" s="104"/>
      <c r="B24" s="183"/>
      <c r="C24" s="110"/>
      <c r="D24" s="117"/>
      <c r="E24" s="119"/>
      <c r="F24" s="110"/>
      <c r="G24" s="112"/>
      <c r="H24" s="104"/>
      <c r="K24" s="198"/>
      <c r="L24" s="198"/>
    </row>
    <row r="25" spans="1:12" s="169" customFormat="1" x14ac:dyDescent="0.2">
      <c r="A25" s="104"/>
      <c r="B25" s="116"/>
      <c r="C25" s="110"/>
      <c r="D25" s="120"/>
      <c r="E25" s="119"/>
      <c r="F25" s="110"/>
      <c r="G25" s="112"/>
      <c r="H25" s="104"/>
    </row>
    <row r="26" spans="1:12" s="169" customFormat="1" x14ac:dyDescent="0.2">
      <c r="A26" s="104"/>
      <c r="B26" s="137">
        <f>MIN(SUM(B27:B30),3)</f>
        <v>3</v>
      </c>
      <c r="C26" s="110"/>
      <c r="D26" s="115" t="s">
        <v>107</v>
      </c>
      <c r="E26" s="119"/>
      <c r="F26" s="110"/>
      <c r="G26" s="112"/>
      <c r="H26" s="104"/>
    </row>
    <row r="27" spans="1:12" s="169" customFormat="1" x14ac:dyDescent="0.2">
      <c r="A27" s="104"/>
      <c r="B27" s="183">
        <v>1</v>
      </c>
      <c r="C27" s="110">
        <v>1</v>
      </c>
      <c r="D27" s="117" t="s">
        <v>132</v>
      </c>
      <c r="E27" s="119"/>
      <c r="F27" s="110"/>
      <c r="G27" s="112"/>
      <c r="H27" s="104"/>
    </row>
    <row r="28" spans="1:12" s="169" customFormat="1" x14ac:dyDescent="0.2">
      <c r="A28" s="104"/>
      <c r="B28" s="183">
        <v>1</v>
      </c>
      <c r="C28" s="110">
        <v>1</v>
      </c>
      <c r="D28" s="117" t="s">
        <v>133</v>
      </c>
      <c r="E28" s="119"/>
      <c r="F28" s="110"/>
      <c r="G28" s="112"/>
      <c r="H28" s="104"/>
    </row>
    <row r="29" spans="1:12" s="169" customFormat="1" x14ac:dyDescent="0.2">
      <c r="A29" s="104"/>
      <c r="B29" s="183">
        <v>1</v>
      </c>
      <c r="C29" s="110">
        <v>1</v>
      </c>
      <c r="D29" s="117" t="s">
        <v>134</v>
      </c>
      <c r="E29" s="119"/>
      <c r="F29" s="110"/>
      <c r="G29" s="112"/>
      <c r="H29" s="104"/>
    </row>
    <row r="30" spans="1:12" s="169" customFormat="1" x14ac:dyDescent="0.2">
      <c r="A30" s="104"/>
      <c r="B30" s="183"/>
      <c r="C30" s="110"/>
      <c r="D30" s="117"/>
      <c r="E30" s="119"/>
      <c r="F30" s="110"/>
      <c r="G30" s="112"/>
      <c r="H30" s="104"/>
      <c r="J30" s="204"/>
      <c r="K30" s="204"/>
      <c r="L30" s="204"/>
    </row>
    <row r="31" spans="1:12" s="169" customFormat="1" x14ac:dyDescent="0.2">
      <c r="A31" s="104"/>
      <c r="B31" s="116"/>
      <c r="C31" s="110"/>
      <c r="D31" s="120"/>
      <c r="E31" s="119"/>
      <c r="F31" s="110"/>
      <c r="G31" s="112"/>
      <c r="H31" s="104"/>
    </row>
    <row r="32" spans="1:12" s="169" customFormat="1" x14ac:dyDescent="0.2">
      <c r="A32" s="104"/>
      <c r="B32" s="137">
        <f>MIN(4,SUM(B33:B36))</f>
        <v>4</v>
      </c>
      <c r="C32" s="110"/>
      <c r="D32" s="115" t="s">
        <v>184</v>
      </c>
      <c r="E32" s="119"/>
      <c r="F32" s="110"/>
      <c r="G32" s="112"/>
      <c r="H32" s="104"/>
      <c r="J32" s="199"/>
      <c r="K32" s="199"/>
      <c r="L32" s="199"/>
    </row>
    <row r="33" spans="1:8" s="169" customFormat="1" x14ac:dyDescent="0.2">
      <c r="A33" s="104"/>
      <c r="B33" s="183">
        <v>1</v>
      </c>
      <c r="C33" s="110">
        <v>1</v>
      </c>
      <c r="D33" s="117" t="s">
        <v>136</v>
      </c>
      <c r="E33" s="119"/>
      <c r="F33" s="110"/>
      <c r="G33" s="112"/>
      <c r="H33" s="104"/>
    </row>
    <row r="34" spans="1:8" s="169" customFormat="1" x14ac:dyDescent="0.2">
      <c r="A34" s="104"/>
      <c r="B34" s="183">
        <v>1</v>
      </c>
      <c r="C34" s="110">
        <v>1</v>
      </c>
      <c r="D34" s="117" t="s">
        <v>135</v>
      </c>
      <c r="E34" s="119"/>
      <c r="F34" s="110"/>
      <c r="G34" s="112"/>
      <c r="H34" s="104"/>
    </row>
    <row r="35" spans="1:8" s="169" customFormat="1" x14ac:dyDescent="0.2">
      <c r="A35" s="104"/>
      <c r="B35" s="183">
        <v>1</v>
      </c>
      <c r="C35" s="110">
        <v>1</v>
      </c>
      <c r="D35" s="117" t="s">
        <v>187</v>
      </c>
      <c r="E35" s="119"/>
      <c r="F35" s="110"/>
      <c r="G35" s="112"/>
      <c r="H35" s="104"/>
    </row>
    <row r="36" spans="1:8" s="169" customFormat="1" x14ac:dyDescent="0.2">
      <c r="A36" s="104"/>
      <c r="B36" s="183">
        <v>1</v>
      </c>
      <c r="C36" s="110">
        <v>1</v>
      </c>
      <c r="D36" s="117" t="s">
        <v>185</v>
      </c>
      <c r="E36" s="119"/>
      <c r="F36" s="110"/>
      <c r="G36" s="112"/>
      <c r="H36" s="104"/>
    </row>
    <row r="37" spans="1:8" s="169" customFormat="1" x14ac:dyDescent="0.2">
      <c r="A37" s="104"/>
      <c r="B37" s="116"/>
      <c r="C37" s="110"/>
      <c r="D37" s="117"/>
      <c r="E37" s="119"/>
      <c r="F37" s="110"/>
      <c r="G37" s="112"/>
      <c r="H37" s="104"/>
    </row>
    <row r="38" spans="1:8" s="169" customFormat="1" x14ac:dyDescent="0.2">
      <c r="A38" s="104"/>
      <c r="B38" s="137">
        <f>MIN(3,SUM(B39:B42))</f>
        <v>3</v>
      </c>
      <c r="C38" s="110"/>
      <c r="D38" s="115" t="s">
        <v>119</v>
      </c>
      <c r="E38" s="119"/>
      <c r="F38" s="110"/>
      <c r="G38" s="112"/>
      <c r="H38" s="104"/>
    </row>
    <row r="39" spans="1:8" s="169" customFormat="1" x14ac:dyDescent="0.2">
      <c r="A39" s="104"/>
      <c r="B39" s="183">
        <v>1</v>
      </c>
      <c r="C39" s="114">
        <v>1</v>
      </c>
      <c r="D39" s="117" t="s">
        <v>137</v>
      </c>
      <c r="E39" s="119"/>
      <c r="F39" s="110"/>
      <c r="G39" s="112"/>
      <c r="H39" s="104"/>
    </row>
    <row r="40" spans="1:8" s="169" customFormat="1" x14ac:dyDescent="0.2">
      <c r="A40" s="104"/>
      <c r="B40" s="183">
        <v>1</v>
      </c>
      <c r="C40" s="114">
        <v>1</v>
      </c>
      <c r="D40" s="117" t="s">
        <v>138</v>
      </c>
      <c r="E40" s="119"/>
      <c r="F40" s="110"/>
      <c r="G40" s="112"/>
      <c r="H40" s="104"/>
    </row>
    <row r="41" spans="1:8" s="169" customFormat="1" x14ac:dyDescent="0.2">
      <c r="A41" s="104"/>
      <c r="B41" s="183">
        <v>1</v>
      </c>
      <c r="C41" s="114">
        <v>1</v>
      </c>
      <c r="D41" s="117" t="s">
        <v>186</v>
      </c>
      <c r="E41" s="119"/>
      <c r="F41" s="110"/>
      <c r="G41" s="112"/>
      <c r="H41" s="104"/>
    </row>
    <row r="42" spans="1:8" s="169" customFormat="1" x14ac:dyDescent="0.2">
      <c r="A42" s="104"/>
      <c r="B42" s="183"/>
      <c r="C42" s="114"/>
      <c r="D42" s="117"/>
      <c r="E42" s="119"/>
      <c r="F42" s="110"/>
      <c r="G42" s="112"/>
      <c r="H42" s="104"/>
    </row>
    <row r="43" spans="1:8" s="169" customFormat="1" x14ac:dyDescent="0.2">
      <c r="A43" s="104"/>
      <c r="B43" s="109"/>
      <c r="C43" s="122"/>
      <c r="D43" s="120"/>
      <c r="E43" s="119"/>
      <c r="F43" s="110"/>
      <c r="G43" s="112"/>
      <c r="H43" s="104"/>
    </row>
    <row r="44" spans="1:8" s="169" customFormat="1" x14ac:dyDescent="0.2">
      <c r="A44" s="104"/>
      <c r="B44" s="137">
        <f>MIN(3,SUM(B45:B48))</f>
        <v>3</v>
      </c>
      <c r="C44" s="110"/>
      <c r="D44" s="115" t="s">
        <v>120</v>
      </c>
      <c r="E44" s="119"/>
      <c r="F44" s="110"/>
      <c r="G44" s="112"/>
      <c r="H44" s="104"/>
    </row>
    <row r="45" spans="1:8" s="169" customFormat="1" x14ac:dyDescent="0.2">
      <c r="A45" s="104"/>
      <c r="B45" s="183">
        <v>1</v>
      </c>
      <c r="C45" s="110">
        <v>1</v>
      </c>
      <c r="D45" s="117" t="s">
        <v>110</v>
      </c>
      <c r="E45" s="119"/>
      <c r="F45" s="110"/>
      <c r="G45" s="112"/>
      <c r="H45" s="104"/>
    </row>
    <row r="46" spans="1:8" s="169" customFormat="1" x14ac:dyDescent="0.2">
      <c r="A46" s="104"/>
      <c r="B46" s="183">
        <v>1</v>
      </c>
      <c r="C46" s="110">
        <v>1</v>
      </c>
      <c r="D46" s="117" t="s">
        <v>139</v>
      </c>
      <c r="E46" s="119"/>
      <c r="F46" s="110"/>
      <c r="G46" s="112"/>
      <c r="H46" s="104"/>
    </row>
    <row r="47" spans="1:8" s="169" customFormat="1" x14ac:dyDescent="0.2">
      <c r="A47" s="104"/>
      <c r="B47" s="183">
        <v>1</v>
      </c>
      <c r="C47" s="110">
        <v>1</v>
      </c>
      <c r="D47" s="117" t="s">
        <v>111</v>
      </c>
      <c r="E47" s="119"/>
      <c r="F47" s="110"/>
      <c r="G47" s="112"/>
      <c r="H47" s="104"/>
    </row>
    <row r="48" spans="1:8" s="169" customFormat="1" x14ac:dyDescent="0.2">
      <c r="A48" s="104"/>
      <c r="B48" s="183"/>
      <c r="C48" s="110"/>
      <c r="D48" s="117"/>
      <c r="E48" s="119"/>
      <c r="F48" s="110"/>
      <c r="G48" s="112"/>
      <c r="H48" s="104"/>
    </row>
    <row r="49" spans="1:12" s="169" customFormat="1" x14ac:dyDescent="0.2">
      <c r="A49" s="104"/>
      <c r="B49" s="116"/>
      <c r="C49" s="110"/>
      <c r="D49" s="117"/>
      <c r="E49" s="119"/>
      <c r="F49" s="110"/>
      <c r="G49" s="112"/>
      <c r="H49" s="104"/>
      <c r="J49" s="198"/>
      <c r="K49" s="198"/>
      <c r="L49" s="198"/>
    </row>
    <row r="50" spans="1:12" s="169" customFormat="1" x14ac:dyDescent="0.2">
      <c r="A50" s="104"/>
      <c r="B50" s="137">
        <f>MIN(3,SUM(B51:B54))</f>
        <v>3</v>
      </c>
      <c r="C50" s="110"/>
      <c r="D50" s="115" t="s">
        <v>121</v>
      </c>
      <c r="E50" s="119"/>
      <c r="F50" s="110"/>
      <c r="G50" s="112"/>
      <c r="H50" s="104"/>
    </row>
    <row r="51" spans="1:12" s="169" customFormat="1" x14ac:dyDescent="0.2">
      <c r="A51" s="104"/>
      <c r="B51" s="183">
        <v>1</v>
      </c>
      <c r="C51" s="110">
        <v>1</v>
      </c>
      <c r="D51" s="117" t="s">
        <v>140</v>
      </c>
      <c r="E51" s="119"/>
      <c r="F51" s="110"/>
      <c r="G51" s="112"/>
      <c r="H51" s="104"/>
    </row>
    <row r="52" spans="1:12" s="169" customFormat="1" x14ac:dyDescent="0.2">
      <c r="A52" s="104"/>
      <c r="B52" s="183">
        <v>1</v>
      </c>
      <c r="C52" s="110">
        <v>1</v>
      </c>
      <c r="D52" s="117" t="s">
        <v>141</v>
      </c>
      <c r="E52" s="119"/>
      <c r="F52" s="110"/>
      <c r="G52" s="112"/>
      <c r="H52" s="104"/>
    </row>
    <row r="53" spans="1:12" s="169" customFormat="1" x14ac:dyDescent="0.2">
      <c r="A53" s="104"/>
      <c r="B53" s="183">
        <v>1</v>
      </c>
      <c r="C53" s="110">
        <v>1</v>
      </c>
      <c r="D53" s="117" t="s">
        <v>142</v>
      </c>
      <c r="E53" s="119"/>
      <c r="F53" s="110"/>
      <c r="G53" s="112"/>
      <c r="H53" s="104"/>
    </row>
    <row r="54" spans="1:12" s="169" customFormat="1" x14ac:dyDescent="0.2">
      <c r="A54" s="104"/>
      <c r="B54" s="183"/>
      <c r="C54" s="110"/>
      <c r="D54" s="102"/>
      <c r="E54" s="119"/>
      <c r="F54" s="110"/>
      <c r="G54" s="112"/>
      <c r="H54" s="104"/>
      <c r="J54" s="199"/>
      <c r="K54" s="199"/>
      <c r="L54" s="199"/>
    </row>
    <row r="55" spans="1:12" s="169" customFormat="1" x14ac:dyDescent="0.2">
      <c r="A55" s="104"/>
      <c r="B55" s="116"/>
      <c r="C55" s="110"/>
      <c r="D55" s="120"/>
      <c r="E55" s="119"/>
      <c r="F55" s="110"/>
      <c r="G55" s="112"/>
      <c r="H55" s="104"/>
    </row>
    <row r="56" spans="1:12" s="169" customFormat="1" x14ac:dyDescent="0.2">
      <c r="A56" s="104"/>
      <c r="B56" s="137">
        <f>MIN(2,SUM(B57:B59))</f>
        <v>2</v>
      </c>
      <c r="C56" s="110"/>
      <c r="D56" s="115" t="s">
        <v>122</v>
      </c>
      <c r="E56" s="110"/>
      <c r="F56" s="110"/>
      <c r="G56" s="112"/>
      <c r="H56" s="104"/>
    </row>
    <row r="57" spans="1:12" s="169" customFormat="1" x14ac:dyDescent="0.2">
      <c r="A57" s="104"/>
      <c r="B57" s="183">
        <v>1</v>
      </c>
      <c r="C57" s="110">
        <v>1</v>
      </c>
      <c r="D57" s="117" t="s">
        <v>143</v>
      </c>
      <c r="E57" s="110"/>
      <c r="F57" s="110"/>
      <c r="G57" s="112"/>
      <c r="H57" s="104"/>
    </row>
    <row r="58" spans="1:12" s="169" customFormat="1" x14ac:dyDescent="0.2">
      <c r="A58" s="104"/>
      <c r="B58" s="183">
        <v>1</v>
      </c>
      <c r="C58" s="110">
        <v>1</v>
      </c>
      <c r="D58" s="117" t="s">
        <v>179</v>
      </c>
      <c r="E58" s="110"/>
      <c r="F58" s="110"/>
      <c r="G58" s="112"/>
      <c r="H58" s="104"/>
    </row>
    <row r="59" spans="1:12" s="169" customFormat="1" x14ac:dyDescent="0.2">
      <c r="A59" s="104"/>
      <c r="B59" s="183"/>
      <c r="C59" s="110"/>
      <c r="D59" s="117"/>
      <c r="E59" s="110"/>
      <c r="F59" s="110"/>
      <c r="G59" s="112"/>
      <c r="H59" s="104"/>
    </row>
    <row r="60" spans="1:12" s="169" customFormat="1" x14ac:dyDescent="0.2">
      <c r="A60" s="104"/>
      <c r="B60" s="116"/>
      <c r="C60" s="110"/>
      <c r="D60" s="117"/>
      <c r="E60" s="119"/>
      <c r="F60" s="110"/>
      <c r="G60" s="112"/>
      <c r="H60" s="104"/>
    </row>
    <row r="61" spans="1:12" s="169" customFormat="1" x14ac:dyDescent="0.2">
      <c r="A61" s="104"/>
      <c r="B61" s="137">
        <f>MIN(SUM(B62:B63),2)</f>
        <v>2</v>
      </c>
      <c r="C61" s="110"/>
      <c r="D61" s="115" t="s">
        <v>123</v>
      </c>
      <c r="E61" s="110"/>
      <c r="F61" s="110"/>
      <c r="G61" s="112"/>
      <c r="H61" s="104"/>
    </row>
    <row r="62" spans="1:12" s="169" customFormat="1" x14ac:dyDescent="0.2">
      <c r="A62" s="104"/>
      <c r="B62" s="183">
        <v>2</v>
      </c>
      <c r="C62" s="110">
        <v>2</v>
      </c>
      <c r="D62" s="117" t="s">
        <v>180</v>
      </c>
      <c r="E62" s="123"/>
      <c r="F62" s="110"/>
      <c r="G62" s="143"/>
      <c r="H62" s="104"/>
    </row>
    <row r="63" spans="1:12" s="169" customFormat="1" x14ac:dyDescent="0.2">
      <c r="A63" s="104"/>
      <c r="B63" s="183"/>
      <c r="C63" s="110"/>
      <c r="D63" s="117"/>
      <c r="E63" s="123"/>
      <c r="F63" s="110"/>
      <c r="G63" s="143"/>
      <c r="H63" s="104"/>
    </row>
    <row r="64" spans="1:12" s="169" customFormat="1" x14ac:dyDescent="0.2">
      <c r="A64" s="104"/>
      <c r="B64" s="116"/>
      <c r="C64" s="110"/>
      <c r="D64" s="120"/>
      <c r="E64" s="119"/>
      <c r="F64" s="110"/>
      <c r="G64" s="112"/>
      <c r="H64" s="104"/>
    </row>
    <row r="65" spans="1:8" s="169" customFormat="1" x14ac:dyDescent="0.2">
      <c r="A65" s="104"/>
      <c r="B65" s="137">
        <f>MIN(2,SUM(B66:B69))</f>
        <v>2</v>
      </c>
      <c r="C65" s="110"/>
      <c r="D65" s="115" t="s">
        <v>124</v>
      </c>
      <c r="E65" s="110"/>
      <c r="F65" s="110"/>
      <c r="G65" s="112"/>
      <c r="H65" s="104"/>
    </row>
    <row r="66" spans="1:8" s="169" customFormat="1" x14ac:dyDescent="0.2">
      <c r="A66" s="104"/>
      <c r="B66" s="183">
        <v>1</v>
      </c>
      <c r="C66" s="110">
        <v>1</v>
      </c>
      <c r="D66" s="117" t="s">
        <v>144</v>
      </c>
      <c r="E66" s="110"/>
      <c r="F66" s="110"/>
      <c r="G66" s="112"/>
      <c r="H66" s="104"/>
    </row>
    <row r="67" spans="1:8" s="169" customFormat="1" x14ac:dyDescent="0.2">
      <c r="A67" s="104"/>
      <c r="B67" s="183">
        <v>1</v>
      </c>
      <c r="C67" s="110">
        <v>1</v>
      </c>
      <c r="D67" s="117" t="s">
        <v>145</v>
      </c>
      <c r="E67" s="110"/>
      <c r="F67" s="110"/>
      <c r="G67" s="112"/>
      <c r="H67" s="104"/>
    </row>
    <row r="68" spans="1:8" s="169" customFormat="1" x14ac:dyDescent="0.2">
      <c r="A68" s="104"/>
      <c r="B68" s="183"/>
      <c r="C68" s="110"/>
      <c r="D68" s="117"/>
      <c r="E68" s="110"/>
      <c r="F68" s="110"/>
      <c r="G68" s="112"/>
      <c r="H68" s="104"/>
    </row>
    <row r="69" spans="1:8" s="169" customFormat="1" x14ac:dyDescent="0.2">
      <c r="A69" s="104"/>
      <c r="B69" s="183"/>
      <c r="C69" s="110"/>
      <c r="D69" s="117"/>
      <c r="E69" s="171"/>
      <c r="F69" s="110"/>
      <c r="G69" s="112"/>
      <c r="H69" s="104"/>
    </row>
    <row r="70" spans="1:8" s="169" customFormat="1" x14ac:dyDescent="0.2">
      <c r="A70" s="104"/>
      <c r="B70" s="116"/>
      <c r="C70" s="110"/>
      <c r="D70" s="120"/>
      <c r="E70" s="119"/>
      <c r="F70" s="110"/>
      <c r="G70" s="112"/>
      <c r="H70" s="104"/>
    </row>
    <row r="71" spans="1:8" s="169" customFormat="1" x14ac:dyDescent="0.2">
      <c r="A71" s="104"/>
      <c r="B71" s="137">
        <f>MIN(3,SUM(B72:B75))</f>
        <v>3</v>
      </c>
      <c r="C71" s="110"/>
      <c r="D71" s="115" t="s">
        <v>125</v>
      </c>
      <c r="E71" s="110"/>
      <c r="F71" s="110"/>
      <c r="G71" s="112"/>
      <c r="H71" s="104"/>
    </row>
    <row r="72" spans="1:8" s="169" customFormat="1" x14ac:dyDescent="0.2">
      <c r="A72" s="104"/>
      <c r="B72" s="183">
        <v>1</v>
      </c>
      <c r="C72" s="110">
        <v>1</v>
      </c>
      <c r="D72" s="117" t="s">
        <v>110</v>
      </c>
      <c r="E72" s="110"/>
      <c r="F72" s="110"/>
      <c r="G72" s="112"/>
      <c r="H72" s="104"/>
    </row>
    <row r="73" spans="1:8" s="169" customFormat="1" x14ac:dyDescent="0.2">
      <c r="A73" s="104"/>
      <c r="B73" s="183">
        <v>1</v>
      </c>
      <c r="C73" s="110">
        <v>1</v>
      </c>
      <c r="D73" s="117" t="s">
        <v>139</v>
      </c>
      <c r="E73" s="110"/>
      <c r="F73" s="110"/>
      <c r="G73" s="112"/>
      <c r="H73" s="104"/>
    </row>
    <row r="74" spans="1:8" s="169" customFormat="1" x14ac:dyDescent="0.2">
      <c r="A74" s="104"/>
      <c r="B74" s="183">
        <v>1</v>
      </c>
      <c r="C74" s="110">
        <v>1</v>
      </c>
      <c r="D74" s="117" t="s">
        <v>111</v>
      </c>
      <c r="E74" s="110"/>
      <c r="F74" s="110"/>
      <c r="G74" s="112"/>
      <c r="H74" s="104"/>
    </row>
    <row r="75" spans="1:8" s="169" customFormat="1" x14ac:dyDescent="0.2">
      <c r="A75" s="104"/>
      <c r="B75" s="183"/>
      <c r="C75" s="110"/>
      <c r="D75" s="117"/>
      <c r="E75" s="171"/>
      <c r="F75" s="110"/>
      <c r="G75" s="112"/>
      <c r="H75" s="104"/>
    </row>
    <row r="76" spans="1:8" s="169" customFormat="1" x14ac:dyDescent="0.2">
      <c r="A76" s="104"/>
      <c r="B76" s="116"/>
      <c r="C76" s="110"/>
      <c r="D76" s="120"/>
      <c r="E76" s="119"/>
      <c r="F76" s="110"/>
      <c r="G76" s="112"/>
      <c r="H76" s="104"/>
    </row>
    <row r="77" spans="1:8" s="169" customFormat="1" x14ac:dyDescent="0.2">
      <c r="A77" s="104"/>
      <c r="B77" s="137">
        <f>MIN(2,SUM(B78:B81))</f>
        <v>2</v>
      </c>
      <c r="C77" s="110"/>
      <c r="D77" s="115" t="s">
        <v>183</v>
      </c>
      <c r="E77" s="110"/>
      <c r="F77" s="110"/>
      <c r="G77" s="112"/>
      <c r="H77" s="104"/>
    </row>
    <row r="78" spans="1:8" s="169" customFormat="1" x14ac:dyDescent="0.2">
      <c r="A78" s="104"/>
      <c r="B78" s="183">
        <v>1</v>
      </c>
      <c r="C78" s="110">
        <v>1</v>
      </c>
      <c r="D78" s="117" t="s">
        <v>140</v>
      </c>
      <c r="E78" s="110"/>
      <c r="F78" s="110"/>
      <c r="G78" s="112"/>
      <c r="H78" s="104"/>
    </row>
    <row r="79" spans="1:8" s="169" customFormat="1" x14ac:dyDescent="0.2">
      <c r="A79" s="104"/>
      <c r="B79" s="183">
        <v>1</v>
      </c>
      <c r="C79" s="110">
        <v>1</v>
      </c>
      <c r="D79" s="117" t="s">
        <v>141</v>
      </c>
      <c r="E79" s="110"/>
      <c r="F79" s="110"/>
      <c r="G79" s="112"/>
      <c r="H79" s="104"/>
    </row>
    <row r="80" spans="1:8" s="169" customFormat="1" x14ac:dyDescent="0.2">
      <c r="A80" s="104"/>
      <c r="B80" s="183">
        <v>1</v>
      </c>
      <c r="C80" s="110">
        <v>1</v>
      </c>
      <c r="D80" s="117" t="s">
        <v>146</v>
      </c>
      <c r="E80" s="110"/>
      <c r="F80" s="110"/>
      <c r="G80" s="112"/>
      <c r="H80" s="104"/>
    </row>
    <row r="81" spans="1:8" s="169" customFormat="1" x14ac:dyDescent="0.2">
      <c r="A81" s="104"/>
      <c r="B81" s="183"/>
      <c r="C81" s="110"/>
      <c r="D81" s="117"/>
      <c r="E81" s="171"/>
      <c r="F81" s="110"/>
      <c r="G81" s="112"/>
      <c r="H81" s="104"/>
    </row>
    <row r="82" spans="1:8" s="169" customFormat="1" x14ac:dyDescent="0.2">
      <c r="A82" s="104"/>
      <c r="B82" s="116"/>
      <c r="C82" s="110"/>
      <c r="D82" s="120"/>
      <c r="E82" s="119"/>
      <c r="F82" s="110"/>
      <c r="G82" s="112"/>
      <c r="H82" s="104"/>
    </row>
    <row r="83" spans="1:8" s="169" customFormat="1" x14ac:dyDescent="0.2">
      <c r="A83" s="104"/>
      <c r="B83" s="137">
        <f>MIN(2,SUM(B84:B85))</f>
        <v>2</v>
      </c>
      <c r="C83" s="110"/>
      <c r="D83" s="115" t="s">
        <v>126</v>
      </c>
      <c r="E83" s="110"/>
      <c r="F83" s="110"/>
      <c r="G83" s="112"/>
      <c r="H83" s="104"/>
    </row>
    <row r="84" spans="1:8" s="169" customFormat="1" x14ac:dyDescent="0.2">
      <c r="A84" s="104"/>
      <c r="B84" s="183">
        <v>2</v>
      </c>
      <c r="C84" s="110">
        <v>2</v>
      </c>
      <c r="D84" s="117" t="s">
        <v>182</v>
      </c>
      <c r="E84" s="110"/>
      <c r="F84" s="110"/>
      <c r="G84" s="112"/>
      <c r="H84" s="104"/>
    </row>
    <row r="85" spans="1:8" s="169" customFormat="1" x14ac:dyDescent="0.2">
      <c r="A85" s="104"/>
      <c r="B85" s="183"/>
      <c r="C85" s="110"/>
      <c r="D85" s="117"/>
      <c r="E85" s="110"/>
      <c r="F85" s="110"/>
      <c r="G85" s="112"/>
      <c r="H85" s="104"/>
    </row>
    <row r="86" spans="1:8" s="169" customFormat="1" x14ac:dyDescent="0.2">
      <c r="A86" s="104"/>
      <c r="B86" s="116"/>
      <c r="C86" s="110"/>
      <c r="D86" s="117"/>
      <c r="E86" s="119"/>
      <c r="F86" s="110"/>
      <c r="G86" s="112"/>
      <c r="H86" s="104"/>
    </row>
    <row r="87" spans="1:8" s="169" customFormat="1" x14ac:dyDescent="0.2">
      <c r="A87" s="104"/>
      <c r="B87" s="137">
        <f>MIN(4,SUM(B88:B97))</f>
        <v>4</v>
      </c>
      <c r="C87" s="110"/>
      <c r="D87" s="115" t="s">
        <v>100</v>
      </c>
      <c r="E87" s="119"/>
      <c r="F87" s="110"/>
      <c r="G87" s="112"/>
      <c r="H87" s="104"/>
    </row>
    <row r="88" spans="1:8" s="169" customFormat="1" x14ac:dyDescent="0.2">
      <c r="A88" s="104"/>
      <c r="B88" s="183">
        <v>1</v>
      </c>
      <c r="C88" s="114">
        <v>1</v>
      </c>
      <c r="D88" s="121" t="s">
        <v>148</v>
      </c>
      <c r="E88" s="119"/>
      <c r="F88" s="110"/>
      <c r="G88" s="112"/>
      <c r="H88" s="104"/>
    </row>
    <row r="89" spans="1:8" s="169" customFormat="1" x14ac:dyDescent="0.2">
      <c r="A89" s="104"/>
      <c r="B89" s="183">
        <v>1</v>
      </c>
      <c r="C89" s="114">
        <v>1</v>
      </c>
      <c r="D89" s="121" t="s">
        <v>147</v>
      </c>
      <c r="E89" s="119"/>
      <c r="F89" s="110"/>
      <c r="G89" s="112"/>
      <c r="H89" s="104"/>
    </row>
    <row r="90" spans="1:8" s="169" customFormat="1" x14ac:dyDescent="0.2">
      <c r="A90" s="104"/>
      <c r="B90" s="183">
        <v>1</v>
      </c>
      <c r="C90" s="114">
        <v>1</v>
      </c>
      <c r="D90" s="121" t="s">
        <v>149</v>
      </c>
      <c r="E90" s="119"/>
      <c r="F90" s="110"/>
      <c r="G90" s="112"/>
      <c r="H90" s="104"/>
    </row>
    <row r="91" spans="1:8" s="169" customFormat="1" x14ac:dyDescent="0.2">
      <c r="A91" s="104"/>
      <c r="B91" s="183">
        <v>1</v>
      </c>
      <c r="C91" s="114">
        <v>1</v>
      </c>
      <c r="D91" s="121" t="s">
        <v>150</v>
      </c>
      <c r="E91" s="119"/>
      <c r="F91" s="110"/>
      <c r="G91" s="112"/>
      <c r="H91" s="104"/>
    </row>
    <row r="92" spans="1:8" s="169" customFormat="1" x14ac:dyDescent="0.2">
      <c r="A92" s="104"/>
      <c r="B92" s="183">
        <v>1</v>
      </c>
      <c r="C92" s="114">
        <v>1</v>
      </c>
      <c r="D92" s="121" t="s">
        <v>181</v>
      </c>
      <c r="E92" s="119"/>
      <c r="F92" s="110"/>
      <c r="G92" s="112"/>
      <c r="H92" s="104"/>
    </row>
    <row r="93" spans="1:8" s="169" customFormat="1" x14ac:dyDescent="0.2">
      <c r="A93" s="104"/>
      <c r="B93" s="183">
        <v>1</v>
      </c>
      <c r="C93" s="114">
        <v>1</v>
      </c>
      <c r="D93" s="121" t="s">
        <v>151</v>
      </c>
      <c r="E93" s="119"/>
      <c r="F93" s="110"/>
      <c r="G93" s="112"/>
      <c r="H93" s="104"/>
    </row>
    <row r="94" spans="1:8" s="169" customFormat="1" x14ac:dyDescent="0.2">
      <c r="A94" s="104"/>
      <c r="B94" s="183">
        <v>1</v>
      </c>
      <c r="C94" s="114">
        <v>1</v>
      </c>
      <c r="D94" s="121" t="s">
        <v>152</v>
      </c>
      <c r="E94" s="119"/>
      <c r="F94" s="110"/>
      <c r="G94" s="112"/>
      <c r="H94" s="104"/>
    </row>
    <row r="95" spans="1:8" s="169" customFormat="1" x14ac:dyDescent="0.2">
      <c r="A95" s="104"/>
      <c r="B95" s="183">
        <v>1</v>
      </c>
      <c r="C95" s="114">
        <v>1</v>
      </c>
      <c r="D95" s="121" t="s">
        <v>153</v>
      </c>
      <c r="E95" s="119"/>
      <c r="F95" s="110"/>
      <c r="G95" s="112"/>
      <c r="H95" s="104"/>
    </row>
    <row r="96" spans="1:8" s="169" customFormat="1" x14ac:dyDescent="0.2">
      <c r="A96" s="104"/>
      <c r="B96" s="183">
        <v>1</v>
      </c>
      <c r="C96" s="114">
        <v>1</v>
      </c>
      <c r="D96" s="121" t="s">
        <v>154</v>
      </c>
      <c r="E96" s="119"/>
      <c r="F96" s="110"/>
      <c r="G96" s="112"/>
      <c r="H96" s="104"/>
    </row>
    <row r="97" spans="1:9" s="169" customFormat="1" x14ac:dyDescent="0.2">
      <c r="A97" s="104"/>
      <c r="B97" s="183">
        <v>1</v>
      </c>
      <c r="C97" s="114">
        <v>1</v>
      </c>
      <c r="D97" s="117" t="s">
        <v>55</v>
      </c>
      <c r="E97" s="119"/>
      <c r="F97" s="110"/>
      <c r="G97" s="112"/>
      <c r="H97" s="104"/>
    </row>
    <row r="98" spans="1:9" s="169" customFormat="1" ht="13.5" thickBot="1" x14ac:dyDescent="0.25">
      <c r="A98" s="104"/>
      <c r="B98" s="128"/>
      <c r="C98" s="110"/>
      <c r="D98" s="120"/>
      <c r="E98" s="110"/>
      <c r="F98" s="110"/>
      <c r="G98" s="110"/>
      <c r="H98" s="104"/>
    </row>
    <row r="99" spans="1:9" s="169" customFormat="1" ht="12.75" customHeight="1" x14ac:dyDescent="0.25">
      <c r="A99" s="104"/>
      <c r="B99" s="142">
        <f>audit_approach+audit_content</f>
        <v>58</v>
      </c>
      <c r="C99" s="129" t="s">
        <v>105</v>
      </c>
      <c r="D99" s="130" t="s">
        <v>46</v>
      </c>
      <c r="E99" s="107"/>
      <c r="F99" s="107"/>
      <c r="G99" s="131"/>
      <c r="H99" s="110"/>
      <c r="I99" s="173"/>
    </row>
    <row r="100" spans="1:9" s="169" customFormat="1" ht="12.75" customHeight="1" x14ac:dyDescent="0.25">
      <c r="A100" s="104"/>
      <c r="B100" s="179"/>
      <c r="C100" s="132"/>
      <c r="D100" s="122"/>
      <c r="E100" s="110"/>
      <c r="F100" s="110"/>
      <c r="G100" s="133"/>
      <c r="H100" s="110"/>
      <c r="I100" s="173"/>
    </row>
    <row r="101" spans="1:9" s="169" customFormat="1" ht="12.75" customHeight="1" x14ac:dyDescent="0.25">
      <c r="A101" s="104"/>
      <c r="B101" s="137">
        <f>B103+B111+B116</f>
        <v>15</v>
      </c>
      <c r="C101" s="122" t="s">
        <v>97</v>
      </c>
      <c r="D101" s="122" t="s">
        <v>47</v>
      </c>
      <c r="E101" s="110"/>
      <c r="F101" s="110"/>
      <c r="G101" s="112"/>
      <c r="H101" s="104"/>
      <c r="I101" s="174"/>
    </row>
    <row r="102" spans="1:9" s="169" customFormat="1" ht="12.75" customHeight="1" x14ac:dyDescent="0.25">
      <c r="A102" s="104"/>
      <c r="B102" s="179"/>
      <c r="C102" s="110"/>
      <c r="D102" s="110"/>
      <c r="E102" s="110"/>
      <c r="F102" s="110"/>
      <c r="G102" s="112"/>
      <c r="H102" s="104"/>
      <c r="I102" s="174"/>
    </row>
    <row r="103" spans="1:9" s="169" customFormat="1" ht="12.75" customHeight="1" x14ac:dyDescent="0.25">
      <c r="A103" s="104"/>
      <c r="B103" s="137">
        <f>MIN(8,SUM(B104:B109))</f>
        <v>8</v>
      </c>
      <c r="C103" s="122" t="s">
        <v>81</v>
      </c>
      <c r="D103" s="115" t="s">
        <v>48</v>
      </c>
      <c r="E103" s="119"/>
      <c r="F103" s="110"/>
      <c r="G103" s="112"/>
      <c r="H103" s="104"/>
      <c r="I103" s="174"/>
    </row>
    <row r="104" spans="1:9" s="169" customFormat="1" ht="12.75" customHeight="1" x14ac:dyDescent="0.25">
      <c r="A104" s="104"/>
      <c r="B104" s="183">
        <v>2</v>
      </c>
      <c r="C104" s="124">
        <v>2</v>
      </c>
      <c r="D104" s="188" t="s">
        <v>94</v>
      </c>
      <c r="E104" s="193"/>
      <c r="F104" s="194"/>
      <c r="G104" s="195"/>
      <c r="H104" s="104"/>
      <c r="I104" s="174"/>
    </row>
    <row r="105" spans="1:9" s="169" customFormat="1" ht="12.75" customHeight="1" x14ac:dyDescent="0.25">
      <c r="A105" s="104"/>
      <c r="B105" s="183">
        <v>1</v>
      </c>
      <c r="C105" s="124">
        <v>1</v>
      </c>
      <c r="D105" s="189" t="s">
        <v>22</v>
      </c>
      <c r="E105" s="193"/>
      <c r="F105" s="194"/>
      <c r="G105" s="195"/>
      <c r="H105" s="104"/>
      <c r="I105" s="174"/>
    </row>
    <row r="106" spans="1:9" s="169" customFormat="1" ht="12.75" customHeight="1" x14ac:dyDescent="0.25">
      <c r="A106" s="104"/>
      <c r="B106" s="183">
        <v>1</v>
      </c>
      <c r="C106" s="124">
        <v>1</v>
      </c>
      <c r="D106" s="188" t="s">
        <v>23</v>
      </c>
      <c r="E106" s="193"/>
      <c r="F106" s="194"/>
      <c r="G106" s="195"/>
      <c r="H106" s="104"/>
      <c r="I106" s="174"/>
    </row>
    <row r="107" spans="1:9" s="169" customFormat="1" ht="12.75" customHeight="1" x14ac:dyDescent="0.25">
      <c r="A107" s="104"/>
      <c r="B107" s="183">
        <v>2</v>
      </c>
      <c r="C107" s="124">
        <v>2</v>
      </c>
      <c r="D107" s="188" t="s">
        <v>24</v>
      </c>
      <c r="E107" s="193"/>
      <c r="F107" s="194"/>
      <c r="G107" s="195"/>
      <c r="H107" s="104"/>
      <c r="I107" s="174"/>
    </row>
    <row r="108" spans="1:9" s="169" customFormat="1" ht="12.75" customHeight="1" x14ac:dyDescent="0.25">
      <c r="A108" s="104"/>
      <c r="B108" s="183">
        <v>1</v>
      </c>
      <c r="C108" s="124">
        <v>1</v>
      </c>
      <c r="D108" s="188" t="s">
        <v>25</v>
      </c>
      <c r="E108" s="193"/>
      <c r="F108" s="194"/>
      <c r="G108" s="195"/>
      <c r="H108" s="104"/>
      <c r="I108" s="174"/>
    </row>
    <row r="109" spans="1:9" s="169" customFormat="1" ht="12.75" customHeight="1" x14ac:dyDescent="0.25">
      <c r="A109" s="104"/>
      <c r="B109" s="183">
        <v>1</v>
      </c>
      <c r="C109" s="124">
        <v>1</v>
      </c>
      <c r="D109" s="188" t="s">
        <v>95</v>
      </c>
      <c r="E109" s="193"/>
      <c r="F109" s="194"/>
      <c r="G109" s="195"/>
      <c r="H109" s="104"/>
      <c r="I109" s="174"/>
    </row>
    <row r="110" spans="1:9" s="169" customFormat="1" ht="12.75" customHeight="1" x14ac:dyDescent="0.25">
      <c r="A110" s="104"/>
      <c r="B110" s="179"/>
      <c r="C110" s="124"/>
      <c r="D110" s="188"/>
      <c r="E110" s="193"/>
      <c r="F110" s="194"/>
      <c r="G110" s="195"/>
      <c r="H110" s="104"/>
      <c r="I110" s="174"/>
    </row>
    <row r="111" spans="1:9" s="169" customFormat="1" ht="12.75" customHeight="1" x14ac:dyDescent="0.25">
      <c r="A111" s="104"/>
      <c r="B111" s="137">
        <f>MIN(4,SUM(B112:B114))</f>
        <v>4</v>
      </c>
      <c r="C111" s="122" t="s">
        <v>89</v>
      </c>
      <c r="D111" s="190" t="s">
        <v>49</v>
      </c>
      <c r="E111" s="193"/>
      <c r="F111" s="194"/>
      <c r="G111" s="195"/>
      <c r="H111" s="104"/>
      <c r="I111" s="173"/>
    </row>
    <row r="112" spans="1:9" s="169" customFormat="1" ht="12.75" customHeight="1" x14ac:dyDescent="0.25">
      <c r="A112" s="104"/>
      <c r="B112" s="183">
        <v>2</v>
      </c>
      <c r="C112" s="124">
        <v>2</v>
      </c>
      <c r="D112" s="188" t="s">
        <v>26</v>
      </c>
      <c r="E112" s="193"/>
      <c r="F112" s="194"/>
      <c r="G112" s="195"/>
      <c r="H112" s="104"/>
      <c r="I112" s="173"/>
    </row>
    <row r="113" spans="1:9" s="169" customFormat="1" ht="12.75" customHeight="1" x14ac:dyDescent="0.25">
      <c r="A113" s="104"/>
      <c r="B113" s="183">
        <v>1</v>
      </c>
      <c r="C113" s="124">
        <v>1</v>
      </c>
      <c r="D113" s="188" t="s">
        <v>27</v>
      </c>
      <c r="E113" s="193"/>
      <c r="F113" s="194"/>
      <c r="G113" s="195"/>
      <c r="H113" s="104"/>
      <c r="I113" s="173"/>
    </row>
    <row r="114" spans="1:9" s="169" customFormat="1" ht="12.75" customHeight="1" x14ac:dyDescent="0.25">
      <c r="A114" s="104"/>
      <c r="B114" s="183">
        <v>1</v>
      </c>
      <c r="C114" s="124">
        <v>1</v>
      </c>
      <c r="D114" s="188" t="s">
        <v>28</v>
      </c>
      <c r="E114" s="193"/>
      <c r="F114" s="194"/>
      <c r="G114" s="195"/>
      <c r="H114" s="104"/>
      <c r="I114" s="173"/>
    </row>
    <row r="115" spans="1:9" s="169" customFormat="1" ht="12.75" customHeight="1" x14ac:dyDescent="0.25">
      <c r="A115" s="104"/>
      <c r="B115" s="179"/>
      <c r="C115" s="110"/>
      <c r="D115" s="191"/>
      <c r="E115" s="193"/>
      <c r="F115" s="194"/>
      <c r="G115" s="195"/>
      <c r="H115" s="104"/>
      <c r="I115" s="174"/>
    </row>
    <row r="116" spans="1:9" s="169" customFormat="1" ht="12.75" customHeight="1" x14ac:dyDescent="0.25">
      <c r="A116" s="104"/>
      <c r="B116" s="137">
        <f>MIN(3,SUM(B117:B119))</f>
        <v>3</v>
      </c>
      <c r="C116" s="122" t="s">
        <v>50</v>
      </c>
      <c r="D116" s="190" t="s">
        <v>51</v>
      </c>
      <c r="E116" s="193"/>
      <c r="F116" s="194"/>
      <c r="G116" s="195"/>
      <c r="H116" s="104"/>
      <c r="I116" s="173"/>
    </row>
    <row r="117" spans="1:9" s="169" customFormat="1" ht="12.75" customHeight="1" x14ac:dyDescent="0.25">
      <c r="A117" s="104"/>
      <c r="B117" s="183">
        <v>1</v>
      </c>
      <c r="C117" s="124">
        <v>1</v>
      </c>
      <c r="D117" s="188" t="s">
        <v>155</v>
      </c>
      <c r="E117" s="193"/>
      <c r="F117" s="194"/>
      <c r="G117" s="195"/>
      <c r="H117" s="104"/>
      <c r="I117" s="173"/>
    </row>
    <row r="118" spans="1:9" s="169" customFormat="1" ht="12.75" customHeight="1" x14ac:dyDescent="0.25">
      <c r="A118" s="104"/>
      <c r="B118" s="183">
        <v>1</v>
      </c>
      <c r="C118" s="110">
        <v>1</v>
      </c>
      <c r="D118" s="192" t="s">
        <v>156</v>
      </c>
      <c r="E118" s="194"/>
      <c r="F118" s="194"/>
      <c r="G118" s="195"/>
      <c r="H118" s="104"/>
      <c r="I118" s="174"/>
    </row>
    <row r="119" spans="1:9" s="169" customFormat="1" ht="12.75" customHeight="1" x14ac:dyDescent="0.25">
      <c r="A119" s="104"/>
      <c r="B119" s="183">
        <v>1</v>
      </c>
      <c r="C119" s="110">
        <v>1</v>
      </c>
      <c r="D119" s="192" t="s">
        <v>96</v>
      </c>
      <c r="E119" s="194"/>
      <c r="F119" s="194"/>
      <c r="G119" s="195"/>
      <c r="H119" s="104"/>
      <c r="I119" s="174"/>
    </row>
    <row r="120" spans="1:9" s="169" customFormat="1" ht="12.75" customHeight="1" thickBot="1" x14ac:dyDescent="0.3">
      <c r="A120" s="104"/>
      <c r="B120" s="180"/>
      <c r="C120" s="125"/>
      <c r="D120" s="126"/>
      <c r="E120" s="125"/>
      <c r="F120" s="125"/>
      <c r="G120" s="127"/>
      <c r="H120" s="104"/>
      <c r="I120" s="174"/>
    </row>
    <row r="121" spans="1:9" s="169" customFormat="1" ht="16.5" thickBot="1" x14ac:dyDescent="0.3">
      <c r="A121" s="104"/>
      <c r="B121" s="134"/>
      <c r="C121" s="110"/>
      <c r="D121" s="111"/>
      <c r="E121" s="110"/>
      <c r="F121" s="110"/>
      <c r="G121" s="110"/>
      <c r="H121" s="104"/>
      <c r="I121" s="174"/>
    </row>
    <row r="122" spans="1:9" s="169" customFormat="1" ht="15.75" x14ac:dyDescent="0.25">
      <c r="A122" s="104"/>
      <c r="B122" s="176">
        <f>B124+B143+B162+B171</f>
        <v>43</v>
      </c>
      <c r="C122" s="135" t="s">
        <v>106</v>
      </c>
      <c r="D122" s="106" t="s">
        <v>52</v>
      </c>
      <c r="E122" s="107"/>
      <c r="F122" s="107"/>
      <c r="G122" s="108"/>
      <c r="H122" s="104"/>
      <c r="I122" s="174"/>
    </row>
    <row r="123" spans="1:9" s="169" customFormat="1" x14ac:dyDescent="0.2">
      <c r="A123" s="104"/>
      <c r="B123" s="109"/>
      <c r="C123" s="122"/>
      <c r="D123" s="111"/>
      <c r="E123" s="110"/>
      <c r="F123" s="110"/>
      <c r="G123" s="112"/>
      <c r="H123" s="104"/>
    </row>
    <row r="124" spans="1:9" s="169" customFormat="1" x14ac:dyDescent="0.2">
      <c r="A124" s="104"/>
      <c r="B124" s="168">
        <f>MIN(21,SUM(B125:B141))</f>
        <v>21</v>
      </c>
      <c r="C124" s="122" t="s">
        <v>91</v>
      </c>
      <c r="D124" s="115" t="s">
        <v>113</v>
      </c>
      <c r="E124" s="110"/>
      <c r="F124" s="110"/>
      <c r="G124" s="112"/>
      <c r="H124" s="104"/>
    </row>
    <row r="125" spans="1:9" s="169" customFormat="1" x14ac:dyDescent="0.2">
      <c r="A125" s="104"/>
      <c r="B125" s="200">
        <v>2</v>
      </c>
      <c r="C125" s="201">
        <v>2</v>
      </c>
      <c r="D125" s="202" t="s">
        <v>98</v>
      </c>
      <c r="E125" s="194"/>
      <c r="F125" s="194"/>
      <c r="G125" s="195"/>
      <c r="H125" s="104"/>
    </row>
    <row r="126" spans="1:9" s="169" customFormat="1" x14ac:dyDescent="0.2">
      <c r="A126" s="104"/>
      <c r="B126" s="200">
        <v>2</v>
      </c>
      <c r="C126" s="111">
        <v>2</v>
      </c>
      <c r="D126" s="202" t="s">
        <v>108</v>
      </c>
      <c r="E126" s="194"/>
      <c r="F126" s="194"/>
      <c r="G126" s="195"/>
      <c r="H126" s="104"/>
      <c r="I126" s="118"/>
    </row>
    <row r="127" spans="1:9" s="169" customFormat="1" x14ac:dyDescent="0.2">
      <c r="A127" s="104"/>
      <c r="B127" s="200">
        <v>1</v>
      </c>
      <c r="C127" s="111">
        <v>1</v>
      </c>
      <c r="D127" s="202" t="s">
        <v>53</v>
      </c>
      <c r="E127" s="194"/>
      <c r="F127" s="194"/>
      <c r="G127" s="195"/>
      <c r="H127" s="104"/>
      <c r="I127" s="118"/>
    </row>
    <row r="128" spans="1:9" s="169" customFormat="1" x14ac:dyDescent="0.2">
      <c r="A128" s="104"/>
      <c r="B128" s="200">
        <v>1</v>
      </c>
      <c r="C128" s="111">
        <v>1</v>
      </c>
      <c r="D128" s="202" t="s">
        <v>157</v>
      </c>
      <c r="E128" s="194"/>
      <c r="F128" s="194"/>
      <c r="G128" s="195"/>
      <c r="H128" s="104"/>
      <c r="I128" s="118"/>
    </row>
    <row r="129" spans="1:10" s="169" customFormat="1" ht="15.75" x14ac:dyDescent="0.2">
      <c r="A129" s="104"/>
      <c r="B129" s="200">
        <v>2</v>
      </c>
      <c r="C129" s="111">
        <v>2</v>
      </c>
      <c r="D129" s="202" t="s">
        <v>114</v>
      </c>
      <c r="E129" s="194"/>
      <c r="F129" s="194"/>
      <c r="G129" s="195"/>
      <c r="H129" s="104"/>
      <c r="I129" s="186"/>
      <c r="J129" s="186"/>
    </row>
    <row r="130" spans="1:10" s="169" customFormat="1" x14ac:dyDescent="0.2">
      <c r="A130" s="104"/>
      <c r="B130" s="200">
        <v>1</v>
      </c>
      <c r="C130" s="111">
        <v>1</v>
      </c>
      <c r="D130" s="202" t="s">
        <v>158</v>
      </c>
      <c r="E130" s="194"/>
      <c r="F130" s="194"/>
      <c r="G130" s="195"/>
      <c r="H130" s="104"/>
      <c r="I130" s="118"/>
    </row>
    <row r="131" spans="1:10" s="169" customFormat="1" ht="15.75" x14ac:dyDescent="0.2">
      <c r="A131" s="104"/>
      <c r="B131" s="200">
        <v>1</v>
      </c>
      <c r="C131" s="111">
        <v>1</v>
      </c>
      <c r="D131" s="189" t="s">
        <v>159</v>
      </c>
      <c r="E131" s="194"/>
      <c r="F131" s="194"/>
      <c r="G131" s="195"/>
      <c r="H131" s="104"/>
      <c r="I131" s="186"/>
      <c r="J131"/>
    </row>
    <row r="132" spans="1:10" s="169" customFormat="1" ht="15.75" x14ac:dyDescent="0.2">
      <c r="A132" s="104"/>
      <c r="B132" s="200">
        <v>1</v>
      </c>
      <c r="C132" s="111">
        <v>1</v>
      </c>
      <c r="D132" s="189" t="s">
        <v>160</v>
      </c>
      <c r="E132" s="194"/>
      <c r="F132" s="194"/>
      <c r="G132" s="195"/>
      <c r="H132" s="104"/>
      <c r="I132" s="186"/>
      <c r="J132" s="186"/>
    </row>
    <row r="133" spans="1:10" s="169" customFormat="1" ht="15.75" x14ac:dyDescent="0.2">
      <c r="A133" s="104"/>
      <c r="B133" s="200">
        <v>2</v>
      </c>
      <c r="C133" s="111">
        <v>2</v>
      </c>
      <c r="D133" s="202" t="s">
        <v>114</v>
      </c>
      <c r="E133" s="194"/>
      <c r="F133" s="194"/>
      <c r="G133" s="195"/>
      <c r="H133" s="104"/>
      <c r="I133" s="186"/>
      <c r="J133"/>
    </row>
    <row r="134" spans="1:10" s="169" customFormat="1" ht="15.75" x14ac:dyDescent="0.2">
      <c r="A134" s="104"/>
      <c r="B134" s="200">
        <v>1</v>
      </c>
      <c r="C134" s="111">
        <v>1</v>
      </c>
      <c r="D134" s="202" t="s">
        <v>161</v>
      </c>
      <c r="E134" s="194"/>
      <c r="F134" s="194"/>
      <c r="G134" s="195"/>
      <c r="H134" s="104"/>
      <c r="I134" s="186"/>
      <c r="J134" s="186"/>
    </row>
    <row r="135" spans="1:10" s="169" customFormat="1" ht="15.75" x14ac:dyDescent="0.2">
      <c r="A135" s="104"/>
      <c r="B135" s="200">
        <v>1</v>
      </c>
      <c r="C135" s="111">
        <v>1</v>
      </c>
      <c r="D135" s="189" t="s">
        <v>115</v>
      </c>
      <c r="E135" s="194"/>
      <c r="F135" s="194"/>
      <c r="G135" s="195"/>
      <c r="H135" s="104"/>
      <c r="I135" s="187"/>
      <c r="J135"/>
    </row>
    <row r="136" spans="1:10" s="169" customFormat="1" ht="15.75" x14ac:dyDescent="0.2">
      <c r="A136" s="104"/>
      <c r="B136" s="200">
        <v>1</v>
      </c>
      <c r="C136" s="111">
        <v>1</v>
      </c>
      <c r="D136" s="189" t="s">
        <v>162</v>
      </c>
      <c r="E136" s="194"/>
      <c r="F136" s="194"/>
      <c r="G136" s="195"/>
      <c r="H136" s="104"/>
      <c r="I136" s="186"/>
      <c r="J136" s="186"/>
    </row>
    <row r="137" spans="1:10" s="169" customFormat="1" ht="15.75" x14ac:dyDescent="0.2">
      <c r="A137" s="104"/>
      <c r="B137" s="200">
        <v>2</v>
      </c>
      <c r="C137" s="111">
        <v>2</v>
      </c>
      <c r="D137" s="189" t="s">
        <v>163</v>
      </c>
      <c r="E137" s="194"/>
      <c r="F137" s="194"/>
      <c r="G137" s="195"/>
      <c r="H137" s="104"/>
      <c r="I137" s="186"/>
      <c r="J137"/>
    </row>
    <row r="138" spans="1:10" s="169" customFormat="1" ht="15.75" x14ac:dyDescent="0.2">
      <c r="A138" s="104"/>
      <c r="B138" s="200">
        <v>1</v>
      </c>
      <c r="C138" s="111">
        <v>1</v>
      </c>
      <c r="D138" s="189" t="s">
        <v>164</v>
      </c>
      <c r="E138" s="194"/>
      <c r="F138" s="194"/>
      <c r="G138" s="195"/>
      <c r="H138" s="104"/>
      <c r="I138" s="186"/>
      <c r="J138" s="186"/>
    </row>
    <row r="139" spans="1:10" s="169" customFormat="1" ht="15.75" x14ac:dyDescent="0.2">
      <c r="A139" s="104"/>
      <c r="B139" s="200">
        <v>1</v>
      </c>
      <c r="C139" s="111">
        <v>1</v>
      </c>
      <c r="D139" s="202" t="s">
        <v>165</v>
      </c>
      <c r="E139" s="194"/>
      <c r="F139" s="194"/>
      <c r="G139" s="195"/>
      <c r="H139" s="104"/>
      <c r="I139" s="186"/>
      <c r="J139" s="186"/>
    </row>
    <row r="140" spans="1:10" s="169" customFormat="1" ht="15.75" x14ac:dyDescent="0.2">
      <c r="A140" s="104"/>
      <c r="B140" s="200">
        <v>2</v>
      </c>
      <c r="C140" s="111">
        <v>2</v>
      </c>
      <c r="D140" s="189" t="s">
        <v>99</v>
      </c>
      <c r="E140" s="194"/>
      <c r="F140" s="194"/>
      <c r="G140" s="195"/>
      <c r="H140" s="104"/>
      <c r="I140" s="187"/>
      <c r="J140"/>
    </row>
    <row r="141" spans="1:10" s="169" customFormat="1" ht="15.75" x14ac:dyDescent="0.2">
      <c r="A141" s="104"/>
      <c r="B141" s="200"/>
      <c r="C141" s="111"/>
      <c r="D141" s="196"/>
      <c r="E141" s="194"/>
      <c r="F141" s="194"/>
      <c r="G141" s="195"/>
      <c r="H141" s="104"/>
      <c r="I141" s="186"/>
      <c r="J141" s="186"/>
    </row>
    <row r="142" spans="1:10" s="169" customFormat="1" ht="15.75" x14ac:dyDescent="0.2">
      <c r="A142" s="104"/>
      <c r="B142" s="175"/>
      <c r="C142" s="110"/>
      <c r="D142" s="87"/>
      <c r="E142" s="110"/>
      <c r="F142" s="110"/>
      <c r="G142" s="112"/>
      <c r="H142" s="104"/>
      <c r="I142" s="186"/>
      <c r="J142"/>
    </row>
    <row r="143" spans="1:10" s="169" customFormat="1" ht="15.75" x14ac:dyDescent="0.2">
      <c r="A143" s="104"/>
      <c r="B143" s="168">
        <f>MIN(8,SUM(B144:B160))</f>
        <v>8</v>
      </c>
      <c r="C143" s="122" t="s">
        <v>81</v>
      </c>
      <c r="D143" s="115" t="s">
        <v>54</v>
      </c>
      <c r="E143" s="110"/>
      <c r="F143" s="110"/>
      <c r="G143" s="112"/>
      <c r="H143" s="104"/>
      <c r="I143" s="186"/>
      <c r="J143" s="186"/>
    </row>
    <row r="144" spans="1:10" s="169" customFormat="1" ht="15.75" x14ac:dyDescent="0.2">
      <c r="A144" s="104"/>
      <c r="B144" s="177"/>
      <c r="C144" s="114"/>
      <c r="D144" s="113" t="s">
        <v>82</v>
      </c>
      <c r="E144" s="110"/>
      <c r="F144" s="110"/>
      <c r="G144" s="112"/>
      <c r="H144" s="104"/>
      <c r="I144" s="186"/>
      <c r="J144"/>
    </row>
    <row r="145" spans="1:10" s="169" customFormat="1" ht="15.75" x14ac:dyDescent="0.2">
      <c r="A145" s="104"/>
      <c r="B145" s="183">
        <v>1</v>
      </c>
      <c r="C145" s="87">
        <v>1</v>
      </c>
      <c r="D145" s="203" t="s">
        <v>168</v>
      </c>
      <c r="E145" s="110"/>
      <c r="F145" s="110"/>
      <c r="G145" s="138"/>
      <c r="H145" s="104"/>
      <c r="I145" s="186"/>
      <c r="J145" s="186"/>
    </row>
    <row r="146" spans="1:10" s="169" customFormat="1" ht="15.75" x14ac:dyDescent="0.2">
      <c r="A146" s="104"/>
      <c r="B146" s="183">
        <v>1</v>
      </c>
      <c r="C146" s="87">
        <v>1</v>
      </c>
      <c r="D146" s="203" t="s">
        <v>169</v>
      </c>
      <c r="E146" s="110"/>
      <c r="F146" s="110"/>
      <c r="G146" s="138"/>
      <c r="H146" s="104"/>
      <c r="I146" s="186"/>
      <c r="J146" s="186"/>
    </row>
    <row r="147" spans="1:10" s="169" customFormat="1" ht="15.75" x14ac:dyDescent="0.2">
      <c r="A147" s="104"/>
      <c r="B147" s="183">
        <v>1</v>
      </c>
      <c r="C147" s="87">
        <v>1</v>
      </c>
      <c r="D147" s="203" t="s">
        <v>170</v>
      </c>
      <c r="E147" s="110"/>
      <c r="F147" s="110"/>
      <c r="G147" s="139"/>
      <c r="H147" s="104"/>
      <c r="I147" s="186"/>
      <c r="J147"/>
    </row>
    <row r="148" spans="1:10" s="169" customFormat="1" ht="15.75" x14ac:dyDescent="0.2">
      <c r="A148" s="104"/>
      <c r="B148" s="183">
        <v>1</v>
      </c>
      <c r="C148" s="87">
        <v>1</v>
      </c>
      <c r="D148" s="203" t="s">
        <v>171</v>
      </c>
      <c r="E148" s="110"/>
      <c r="F148" s="110"/>
      <c r="G148" s="139"/>
      <c r="H148" s="104"/>
      <c r="I148" s="186"/>
      <c r="J148"/>
    </row>
    <row r="149" spans="1:10" s="169" customFormat="1" ht="15.75" x14ac:dyDescent="0.25">
      <c r="A149" s="104"/>
      <c r="B149" s="183">
        <v>1</v>
      </c>
      <c r="C149" s="87">
        <v>1</v>
      </c>
      <c r="D149" s="203" t="s">
        <v>166</v>
      </c>
      <c r="E149" s="110"/>
      <c r="F149" s="110"/>
      <c r="G149" s="140"/>
      <c r="H149" s="104"/>
      <c r="I149" s="185"/>
      <c r="J149"/>
    </row>
    <row r="150" spans="1:10" s="169" customFormat="1" x14ac:dyDescent="0.2">
      <c r="A150" s="104"/>
      <c r="B150" s="183">
        <v>1</v>
      </c>
      <c r="C150" s="87">
        <v>1</v>
      </c>
      <c r="D150" s="203" t="s">
        <v>167</v>
      </c>
      <c r="E150" s="110"/>
      <c r="F150" s="110"/>
      <c r="G150" s="181"/>
      <c r="H150" s="104"/>
    </row>
    <row r="151" spans="1:10" s="169" customFormat="1" x14ac:dyDescent="0.2">
      <c r="A151" s="104"/>
      <c r="B151" s="183">
        <v>1</v>
      </c>
      <c r="C151" s="87">
        <v>1</v>
      </c>
      <c r="D151" s="203" t="s">
        <v>172</v>
      </c>
      <c r="E151" s="110"/>
      <c r="F151" s="110"/>
      <c r="G151" s="181"/>
      <c r="H151" s="104"/>
    </row>
    <row r="152" spans="1:10" s="169" customFormat="1" x14ac:dyDescent="0.2">
      <c r="A152" s="104"/>
      <c r="B152" s="183">
        <v>1</v>
      </c>
      <c r="C152" s="87">
        <v>1</v>
      </c>
      <c r="D152" s="203" t="s">
        <v>173</v>
      </c>
      <c r="E152" s="110"/>
      <c r="F152" s="110"/>
      <c r="G152" s="181"/>
      <c r="H152" s="104"/>
    </row>
    <row r="153" spans="1:10" s="169" customFormat="1" x14ac:dyDescent="0.2">
      <c r="A153" s="104"/>
      <c r="B153" s="183">
        <v>1</v>
      </c>
      <c r="C153" s="87">
        <v>1</v>
      </c>
      <c r="D153" s="102" t="s">
        <v>174</v>
      </c>
      <c r="E153" s="110"/>
      <c r="F153" s="110"/>
      <c r="G153" s="181"/>
      <c r="H153" s="104"/>
    </row>
    <row r="154" spans="1:10" s="169" customFormat="1" x14ac:dyDescent="0.2">
      <c r="A154" s="104"/>
      <c r="B154" s="183">
        <v>1</v>
      </c>
      <c r="C154" s="87">
        <v>1</v>
      </c>
      <c r="D154" s="102" t="s">
        <v>175</v>
      </c>
      <c r="E154" s="110"/>
      <c r="F154" s="110"/>
      <c r="G154" s="181"/>
      <c r="H154" s="104"/>
    </row>
    <row r="155" spans="1:10" s="169" customFormat="1" x14ac:dyDescent="0.2">
      <c r="A155" s="104"/>
      <c r="B155" s="183">
        <v>1</v>
      </c>
      <c r="C155" s="87">
        <v>1</v>
      </c>
      <c r="D155" s="102" t="s">
        <v>176</v>
      </c>
      <c r="E155" s="110"/>
      <c r="F155" s="110"/>
      <c r="G155" s="181"/>
      <c r="H155" s="104"/>
    </row>
    <row r="156" spans="1:10" s="169" customFormat="1" x14ac:dyDescent="0.2">
      <c r="A156" s="104"/>
      <c r="B156" s="183">
        <v>1</v>
      </c>
      <c r="C156" s="87">
        <v>1</v>
      </c>
      <c r="D156" s="102" t="s">
        <v>177</v>
      </c>
      <c r="E156" s="110"/>
      <c r="F156" s="110"/>
      <c r="G156" s="181"/>
      <c r="H156" s="104"/>
    </row>
    <row r="157" spans="1:10" s="169" customFormat="1" x14ac:dyDescent="0.2">
      <c r="A157" s="104"/>
      <c r="B157" s="183">
        <v>1</v>
      </c>
      <c r="C157" s="87">
        <v>1</v>
      </c>
      <c r="D157" s="102" t="s">
        <v>153</v>
      </c>
      <c r="E157" s="110"/>
      <c r="F157" s="110"/>
      <c r="G157" s="181"/>
      <c r="H157" s="104"/>
    </row>
    <row r="158" spans="1:10" s="169" customFormat="1" x14ac:dyDescent="0.2">
      <c r="A158" s="104"/>
      <c r="B158" s="183">
        <v>1</v>
      </c>
      <c r="C158" s="87">
        <v>1</v>
      </c>
      <c r="D158" s="102" t="s">
        <v>178</v>
      </c>
      <c r="E158" s="110"/>
      <c r="F158" s="110"/>
      <c r="G158" s="181"/>
      <c r="H158" s="104"/>
    </row>
    <row r="159" spans="1:10" s="169" customFormat="1" x14ac:dyDescent="0.2">
      <c r="A159" s="104"/>
      <c r="B159" s="200">
        <v>2</v>
      </c>
      <c r="C159" s="111">
        <v>2</v>
      </c>
      <c r="D159" s="102" t="s">
        <v>101</v>
      </c>
      <c r="E159" s="110"/>
      <c r="F159" s="110"/>
      <c r="G159" s="181"/>
      <c r="H159" s="104"/>
    </row>
    <row r="160" spans="1:10" s="169" customFormat="1" x14ac:dyDescent="0.2">
      <c r="A160" s="104"/>
      <c r="B160" s="183"/>
      <c r="C160" s="87"/>
      <c r="D160" s="102"/>
      <c r="E160" s="110"/>
      <c r="F160" s="110"/>
      <c r="G160" s="112"/>
      <c r="H160" s="104"/>
    </row>
    <row r="161" spans="1:9" s="169" customFormat="1" ht="15.75" x14ac:dyDescent="0.25">
      <c r="A161" s="104"/>
      <c r="B161" s="109"/>
      <c r="C161" s="110"/>
      <c r="D161" s="111"/>
      <c r="E161" s="110"/>
      <c r="F161" s="110"/>
      <c r="G161" s="112"/>
      <c r="H161" s="104"/>
      <c r="I161" s="174"/>
    </row>
    <row r="162" spans="1:9" s="169" customFormat="1" x14ac:dyDescent="0.2">
      <c r="A162" s="104"/>
      <c r="B162" s="168">
        <f>MIN(8,SUM(B163:B169))</f>
        <v>8</v>
      </c>
      <c r="C162" s="122" t="s">
        <v>81</v>
      </c>
      <c r="D162" s="136" t="s">
        <v>56</v>
      </c>
      <c r="E162" s="119"/>
      <c r="F162" s="110"/>
      <c r="G162" s="112"/>
      <c r="H162" s="104"/>
      <c r="I162" s="178"/>
    </row>
    <row r="163" spans="1:9" s="169" customFormat="1" x14ac:dyDescent="0.2">
      <c r="A163" s="104"/>
      <c r="B163" s="183">
        <v>1</v>
      </c>
      <c r="C163" s="114">
        <v>1</v>
      </c>
      <c r="D163" s="188" t="s">
        <v>29</v>
      </c>
      <c r="E163" s="193"/>
      <c r="F163" s="194"/>
      <c r="G163" s="195"/>
      <c r="H163" s="104"/>
      <c r="I163" s="178"/>
    </row>
    <row r="164" spans="1:9" s="169" customFormat="1" x14ac:dyDescent="0.2">
      <c r="A164" s="104"/>
      <c r="B164" s="183">
        <v>2</v>
      </c>
      <c r="C164" s="114">
        <v>2</v>
      </c>
      <c r="D164" s="188" t="s">
        <v>30</v>
      </c>
      <c r="E164" s="193"/>
      <c r="F164" s="194"/>
      <c r="G164" s="195"/>
      <c r="H164" s="104"/>
      <c r="I164" s="178"/>
    </row>
    <row r="165" spans="1:9" s="169" customFormat="1" x14ac:dyDescent="0.2">
      <c r="A165" s="104"/>
      <c r="B165" s="183">
        <v>2</v>
      </c>
      <c r="C165" s="114">
        <v>2</v>
      </c>
      <c r="D165" s="188" t="s">
        <v>57</v>
      </c>
      <c r="E165" s="193"/>
      <c r="F165" s="194"/>
      <c r="G165" s="195"/>
      <c r="H165" s="104"/>
      <c r="I165" s="178"/>
    </row>
    <row r="166" spans="1:9" s="169" customFormat="1" x14ac:dyDescent="0.2">
      <c r="A166" s="104"/>
      <c r="B166" s="183">
        <v>1</v>
      </c>
      <c r="C166" s="114">
        <v>1</v>
      </c>
      <c r="D166" s="188" t="s">
        <v>31</v>
      </c>
      <c r="E166" s="193"/>
      <c r="F166" s="194"/>
      <c r="G166" s="195"/>
      <c r="H166" s="104"/>
      <c r="I166" s="178"/>
    </row>
    <row r="167" spans="1:9" s="169" customFormat="1" x14ac:dyDescent="0.2">
      <c r="A167" s="104"/>
      <c r="B167" s="183">
        <v>1</v>
      </c>
      <c r="C167" s="114">
        <v>1</v>
      </c>
      <c r="D167" s="188" t="s">
        <v>102</v>
      </c>
      <c r="E167" s="193"/>
      <c r="F167" s="194"/>
      <c r="G167" s="195"/>
      <c r="H167" s="104"/>
      <c r="I167" s="178"/>
    </row>
    <row r="168" spans="1:9" s="169" customFormat="1" x14ac:dyDescent="0.2">
      <c r="A168" s="104"/>
      <c r="B168" s="183">
        <v>1</v>
      </c>
      <c r="C168" s="114">
        <v>1</v>
      </c>
      <c r="D168" s="188" t="s">
        <v>32</v>
      </c>
      <c r="E168" s="193"/>
      <c r="F168" s="194"/>
      <c r="G168" s="195"/>
      <c r="H168" s="104"/>
      <c r="I168" s="178"/>
    </row>
    <row r="169" spans="1:9" s="169" customFormat="1" x14ac:dyDescent="0.2">
      <c r="A169" s="104"/>
      <c r="B169" s="183"/>
      <c r="C169" s="114"/>
      <c r="D169" s="191"/>
      <c r="E169" s="193"/>
      <c r="F169" s="194"/>
      <c r="G169" s="195"/>
      <c r="H169" s="104"/>
      <c r="I169" s="178"/>
    </row>
    <row r="170" spans="1:9" s="169" customFormat="1" x14ac:dyDescent="0.2">
      <c r="A170" s="104"/>
      <c r="B170" s="109"/>
      <c r="C170" s="122"/>
      <c r="D170" s="191"/>
      <c r="E170" s="194"/>
      <c r="F170" s="194"/>
      <c r="G170" s="195"/>
      <c r="H170" s="104"/>
      <c r="I170" s="178"/>
    </row>
    <row r="171" spans="1:9" s="169" customFormat="1" x14ac:dyDescent="0.2">
      <c r="A171" s="104"/>
      <c r="B171" s="168">
        <f>MIN(6,SUM(B172:B177))</f>
        <v>6</v>
      </c>
      <c r="C171" s="122" t="s">
        <v>90</v>
      </c>
      <c r="D171" s="197" t="s">
        <v>58</v>
      </c>
      <c r="E171" s="193"/>
      <c r="F171" s="194"/>
      <c r="G171" s="195"/>
      <c r="H171" s="104"/>
      <c r="I171" s="178"/>
    </row>
    <row r="172" spans="1:9" s="169" customFormat="1" x14ac:dyDescent="0.2">
      <c r="A172" s="104"/>
      <c r="B172" s="183">
        <v>1</v>
      </c>
      <c r="C172" s="114">
        <v>1</v>
      </c>
      <c r="D172" s="188" t="s">
        <v>33</v>
      </c>
      <c r="E172" s="193"/>
      <c r="F172" s="194"/>
      <c r="G172" s="195"/>
      <c r="H172" s="104"/>
      <c r="I172" s="178"/>
    </row>
    <row r="173" spans="1:9" s="169" customFormat="1" x14ac:dyDescent="0.2">
      <c r="A173" s="104"/>
      <c r="B173" s="183">
        <v>2</v>
      </c>
      <c r="C173" s="114">
        <v>2</v>
      </c>
      <c r="D173" s="188" t="s">
        <v>34</v>
      </c>
      <c r="E173" s="193"/>
      <c r="F173" s="194"/>
      <c r="G173" s="195"/>
      <c r="H173" s="104"/>
      <c r="I173" s="178"/>
    </row>
    <row r="174" spans="1:9" s="169" customFormat="1" x14ac:dyDescent="0.2">
      <c r="A174" s="104"/>
      <c r="B174" s="183">
        <v>1</v>
      </c>
      <c r="C174" s="114">
        <v>1</v>
      </c>
      <c r="D174" s="188" t="s">
        <v>35</v>
      </c>
      <c r="E174" s="193"/>
      <c r="F174" s="194"/>
      <c r="G174" s="195"/>
      <c r="H174" s="104"/>
      <c r="I174" s="178"/>
    </row>
    <row r="175" spans="1:9" s="169" customFormat="1" x14ac:dyDescent="0.2">
      <c r="A175" s="104"/>
      <c r="B175" s="183">
        <v>1</v>
      </c>
      <c r="C175" s="114">
        <v>1</v>
      </c>
      <c r="D175" s="188" t="s">
        <v>36</v>
      </c>
      <c r="E175" s="193"/>
      <c r="F175" s="194"/>
      <c r="G175" s="195"/>
      <c r="H175" s="104"/>
      <c r="I175" s="178"/>
    </row>
    <row r="176" spans="1:9" s="169" customFormat="1" x14ac:dyDescent="0.2">
      <c r="A176" s="104"/>
      <c r="B176" s="183">
        <v>1</v>
      </c>
      <c r="C176" s="114">
        <v>1</v>
      </c>
      <c r="D176" s="188" t="s">
        <v>103</v>
      </c>
      <c r="E176" s="193"/>
      <c r="F176" s="194"/>
      <c r="G176" s="195"/>
      <c r="H176" s="104"/>
      <c r="I176" s="178"/>
    </row>
    <row r="177" spans="1:19" s="169" customFormat="1" x14ac:dyDescent="0.2">
      <c r="A177" s="104"/>
      <c r="B177" s="183">
        <v>1</v>
      </c>
      <c r="C177" s="114">
        <v>1</v>
      </c>
      <c r="D177" s="188" t="s">
        <v>116</v>
      </c>
      <c r="E177" s="193"/>
      <c r="F177" s="194"/>
      <c r="G177" s="195"/>
      <c r="H177" s="104"/>
      <c r="I177" s="178"/>
    </row>
    <row r="178" spans="1:19" s="104" customFormat="1" ht="16.5" thickBot="1" x14ac:dyDescent="0.3">
      <c r="B178" s="172"/>
      <c r="C178" s="125"/>
      <c r="D178" s="141"/>
      <c r="E178" s="125"/>
      <c r="F178" s="125"/>
      <c r="G178" s="127"/>
      <c r="I178" s="152"/>
    </row>
    <row r="179" spans="1:19" ht="12.75" customHeight="1" x14ac:dyDescent="0.2">
      <c r="B179" s="1"/>
      <c r="I179" s="1"/>
      <c r="K179" s="1"/>
      <c r="S179" s="1"/>
    </row>
    <row r="180" spans="1:19" ht="12.75" customHeight="1" x14ac:dyDescent="0.2">
      <c r="B180" s="56" t="s">
        <v>37</v>
      </c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</row>
    <row r="181" spans="1:19" ht="12.75" customHeight="1" x14ac:dyDescent="0.2">
      <c r="B181" s="1"/>
      <c r="I181" s="1"/>
      <c r="K181" s="1"/>
      <c r="S181" s="1"/>
    </row>
    <row r="182" spans="1:19" ht="12.75" customHeight="1" x14ac:dyDescent="0.25">
      <c r="B182" s="82"/>
      <c r="C182" s="83" t="s">
        <v>40</v>
      </c>
      <c r="D182" s="89">
        <f>part1+part2</f>
        <v>100</v>
      </c>
      <c r="E182" s="88">
        <f>D182/100</f>
        <v>1</v>
      </c>
      <c r="I182" s="1"/>
      <c r="K182" s="1"/>
      <c r="S182" s="1"/>
    </row>
    <row r="183" spans="1:19" ht="12.75" customHeight="1" x14ac:dyDescent="0.25">
      <c r="B183" s="82"/>
      <c r="C183" s="83"/>
      <c r="D183" s="184" t="b">
        <f>D182=P1_TOTAL</f>
        <v>1</v>
      </c>
      <c r="E183" s="88"/>
      <c r="I183" s="1"/>
      <c r="K183" s="1"/>
      <c r="S183" s="1"/>
    </row>
    <row r="184" spans="1:19" ht="12.75" customHeight="1" x14ac:dyDescent="0.2">
      <c r="B184" s="52"/>
      <c r="C184" s="94"/>
      <c r="D184" s="153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</row>
    <row r="185" spans="1:19" ht="12.75" customHeight="1" x14ac:dyDescent="0.2">
      <c r="A185" s="52"/>
      <c r="B185" s="1"/>
      <c r="C185" s="83"/>
      <c r="I185" s="1"/>
      <c r="K185" s="1"/>
      <c r="S185" s="1"/>
    </row>
    <row r="186" spans="1:19" x14ac:dyDescent="0.2">
      <c r="B186" s="1"/>
      <c r="I186" s="1"/>
      <c r="K186" s="1"/>
      <c r="S186" s="1"/>
    </row>
    <row r="187" spans="1:19" x14ac:dyDescent="0.2">
      <c r="B187" s="1"/>
      <c r="I187" s="1"/>
      <c r="K187" s="1"/>
      <c r="S187" s="1"/>
    </row>
    <row r="188" spans="1:19" x14ac:dyDescent="0.2">
      <c r="B188" s="1"/>
      <c r="I188" s="1"/>
      <c r="K188" s="1"/>
      <c r="S188" s="1"/>
    </row>
    <row r="189" spans="1:19" x14ac:dyDescent="0.2">
      <c r="B189" s="1"/>
      <c r="I189" s="1"/>
      <c r="K189" s="1"/>
      <c r="S189" s="1"/>
    </row>
    <row r="190" spans="1:19" x14ac:dyDescent="0.2">
      <c r="B190" s="1"/>
      <c r="I190" s="1"/>
      <c r="R190" s="43"/>
      <c r="S190" s="1"/>
    </row>
    <row r="191" spans="1:19" x14ac:dyDescent="0.2">
      <c r="B191" s="1"/>
      <c r="I191" s="1"/>
      <c r="K191" s="1"/>
      <c r="S191" s="1"/>
    </row>
    <row r="192" spans="1:19" x14ac:dyDescent="0.2">
      <c r="B192" s="1"/>
      <c r="I192" s="1"/>
      <c r="K192" s="1"/>
      <c r="S192" s="1"/>
    </row>
    <row r="193" spans="2:19" x14ac:dyDescent="0.2">
      <c r="B193" s="1"/>
      <c r="I193" s="1"/>
      <c r="K193" s="1"/>
      <c r="S193" s="1"/>
    </row>
    <row r="194" spans="2:19" x14ac:dyDescent="0.2">
      <c r="B194" s="1"/>
      <c r="I194" s="1"/>
      <c r="K194" s="1"/>
      <c r="S194" s="1"/>
    </row>
    <row r="195" spans="2:19" x14ac:dyDescent="0.2">
      <c r="B195" s="1"/>
      <c r="I195" s="1"/>
      <c r="K195" s="1"/>
      <c r="S195" s="1"/>
    </row>
    <row r="196" spans="2:19" x14ac:dyDescent="0.2">
      <c r="B196" s="1"/>
      <c r="I196" s="1"/>
    </row>
    <row r="197" spans="2:19" x14ac:dyDescent="0.2">
      <c r="B197" s="1"/>
      <c r="I197" s="1"/>
    </row>
    <row r="198" spans="2:19" x14ac:dyDescent="0.2">
      <c r="B198" s="1"/>
      <c r="I198" s="1"/>
    </row>
    <row r="199" spans="2:19" x14ac:dyDescent="0.2">
      <c r="B199" s="1"/>
      <c r="I199" s="1"/>
    </row>
    <row r="200" spans="2:19" x14ac:dyDescent="0.2">
      <c r="B200" s="1"/>
      <c r="I200" s="1"/>
    </row>
    <row r="201" spans="2:19" x14ac:dyDescent="0.2">
      <c r="B201" s="1"/>
      <c r="I201" s="1"/>
    </row>
    <row r="202" spans="2:19" x14ac:dyDescent="0.2">
      <c r="B202" s="1"/>
      <c r="I202" s="1"/>
    </row>
    <row r="203" spans="2:19" x14ac:dyDescent="0.2">
      <c r="B203" s="1"/>
      <c r="I203" s="1"/>
    </row>
    <row r="204" spans="2:19" x14ac:dyDescent="0.2">
      <c r="B204" s="1"/>
      <c r="I204" s="1"/>
    </row>
    <row r="205" spans="2:19" x14ac:dyDescent="0.2">
      <c r="B205" s="1"/>
      <c r="I205" s="1"/>
    </row>
    <row r="206" spans="2:19" x14ac:dyDescent="0.2">
      <c r="B206" s="1"/>
      <c r="I206" s="1"/>
    </row>
    <row r="207" spans="2:19" x14ac:dyDescent="0.2">
      <c r="B207" s="1"/>
      <c r="I207" s="1"/>
    </row>
    <row r="208" spans="2:19" x14ac:dyDescent="0.2">
      <c r="B208" s="1"/>
      <c r="I208" s="1"/>
    </row>
  </sheetData>
  <sheetProtection formatCells="0" formatColumns="0" formatRows="0"/>
  <dataConsolidate/>
  <phoneticPr fontId="6" type="noConversion"/>
  <dataValidations count="7">
    <dataValidation type="list" allowBlank="1" showInputMessage="1" showErrorMessage="1" error="Enter either P, BL/P, BL, BL/F or F" sqref="D184">
      <formula1>"P,BL/P,BL,BL/F,F"</formula1>
    </dataValidation>
    <dataValidation type="whole" allowBlank="1" showInputMessage="1" showErrorMessage="1" error="Value can only be 0 or -1" sqref="SS117:SS120 ACO117:ACO120 AMK117:AMK120 AWG117:AWG120 BGC117:BGC120 BPY117:BPY120 BZU117:BZU120 CJQ117:CJQ120 CTM117:CTM120 DDI117:DDI120 DNE117:DNE120 DXA117:DXA120 EGW117:EGW120 EQS117:EQS120 FAO117:FAO120 FKK117:FKK120 FUG117:FUG120 GEC117:GEC120 GNY117:GNY120 GXU117:GXU120 HHQ117:HHQ120 HRM117:HRM120 IBI117:IBI120 ILE117:ILE120 IVA117:IVA120 JEW117:JEW120 JOS117:JOS120 JYO117:JYO120 KIK117:KIK120 KSG117:KSG120 LCC117:LCC120 LLY117:LLY120 LVU117:LVU120 MFQ117:MFQ120 MPM117:MPM120 MZI117:MZI120 NJE117:NJE120 NTA117:NTA120 OCW117:OCW120 OMS117:OMS120 OWO117:OWO120 PGK117:PGK120 PQG117:PQG120 QAC117:QAC120 QJY117:QJY120 QTU117:QTU120 RDQ117:RDQ120 RNM117:RNM120 RXI117:RXI120 SHE117:SHE120 SRA117:SRA120 TAW117:TAW120 TKS117:TKS120 TUO117:TUO120 UEK117:UEK120 UOG117:UOG120 UYC117:UYC120 VHY117:VHY120 VRU117:VRU120 WBQ117:WBQ120 WLM117:WLM120 WVI117:WVI120 IW117:IW120 B120">
      <formula1>-1</formula1>
      <formula2>0</formula2>
    </dataValidation>
    <dataValidation type="list" allowBlank="1" showDropDown="1" showInputMessage="1" showErrorMessage="1" error="Value between 0 and 1 required" sqref="B9:B10 B160 B27:B30 B24 B106:B109 B136 B163 B165:B169 B172 B174:B177 B145:B158 B51:B53 B141 B21:B22 B131 B127 B134 B81 B75 B69 B14:B18 B88:B97">
      <formula1>$M$8:$M$10</formula1>
    </dataValidation>
    <dataValidation type="list" allowBlank="1" showDropDown="1" showInputMessage="1" showErrorMessage="1" error="Value between 0 and 2 required" sqref="B173 B104:B105 B112 B159 B45:B48 B130 B164 B33:B36 B125 B137:B140 B132">
      <formula1>$M$8:$M$12</formula1>
    </dataValidation>
    <dataValidation type="list" allowBlank="1" showDropDown="1" showInputMessage="1" showErrorMessage="1" error="Value between 0 and 1.5 required" sqref="B113:B114">
      <formula1>$M$8:$M$11</formula1>
    </dataValidation>
    <dataValidation type="list" allowBlank="1" showDropDown="1" showInputMessage="1" showErrorMessage="1" error="Value between -1 and 0 required" sqref="B117:B119">
      <formula1>$M6:$M$8</formula1>
    </dataValidation>
    <dataValidation type="list" allowBlank="1" showDropDown="1" showInputMessage="1" showErrorMessage="1" error="Value between 0 and 1 required" sqref="B13 B54 B62:B63 B135 B23 B39:B42 B126 B128:B129 B133">
      <formula1>$M$8:$M$12</formula1>
    </dataValidation>
  </dataValidations>
  <hyperlinks>
    <hyperlink ref="B3" location="Marks!A1" display="Go to Marks sheet"/>
  </hyperlink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36</vt:i4>
      </vt:variant>
    </vt:vector>
  </HeadingPairs>
  <TitlesOfParts>
    <vt:vector size="38" baseType="lpstr">
      <vt:lpstr>Marks</vt:lpstr>
      <vt:lpstr>TEMPLATE</vt:lpstr>
      <vt:lpstr>TEMPLATE!ARN</vt:lpstr>
      <vt:lpstr>Marks!ARNInfo</vt:lpstr>
      <vt:lpstr>audit_approach</vt:lpstr>
      <vt:lpstr>audit_content</vt:lpstr>
      <vt:lpstr>clear_english</vt:lpstr>
      <vt:lpstr>clearly_explained</vt:lpstr>
      <vt:lpstr>fellow_analyst</vt:lpstr>
      <vt:lpstr>i</vt:lpstr>
      <vt:lpstr>ii</vt:lpstr>
      <vt:lpstr>iii</vt:lpstr>
      <vt:lpstr>iv</vt:lpstr>
      <vt:lpstr>ix</vt:lpstr>
      <vt:lpstr>logical_order</vt:lpstr>
      <vt:lpstr>TEMPLATE!P1_Qu2</vt:lpstr>
      <vt:lpstr>TEMPLATE!P1_Qu3</vt:lpstr>
      <vt:lpstr>TEMPLATE!P1_TOTAL</vt:lpstr>
      <vt:lpstr>TEMPLATE!P2_Qu3_4</vt:lpstr>
      <vt:lpstr>TEMPLATE!P2_Qu5</vt:lpstr>
      <vt:lpstr>TEMPLATE!P2_TOTAL</vt:lpstr>
      <vt:lpstr>part1</vt:lpstr>
      <vt:lpstr>part2</vt:lpstr>
      <vt:lpstr>Marks!Print_Area</vt:lpstr>
      <vt:lpstr>TEMPLATE!Print_Area</vt:lpstr>
      <vt:lpstr>reasonableness_checks</vt:lpstr>
      <vt:lpstr>Marks!ScriptPath</vt:lpstr>
      <vt:lpstr>signposting</vt:lpstr>
      <vt:lpstr>Marks!ThisFileName</vt:lpstr>
      <vt:lpstr>v</vt:lpstr>
      <vt:lpstr>vi</vt:lpstr>
      <vt:lpstr>vii</vt:lpstr>
      <vt:lpstr>viii</vt:lpstr>
      <vt:lpstr>x</vt:lpstr>
      <vt:lpstr>xi</vt:lpstr>
      <vt:lpstr>xii</vt:lpstr>
      <vt:lpstr>xiii</vt:lpstr>
      <vt:lpstr>xiv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CA2 L10 mark sheet</dc:title>
  <dc:creator>Ian</dc:creator>
  <cp:lastModifiedBy>Yes</cp:lastModifiedBy>
  <cp:lastPrinted>2012-07-22T17:09:29Z</cp:lastPrinted>
  <dcterms:created xsi:type="dcterms:W3CDTF">2007-06-09T13:21:33Z</dcterms:created>
  <dcterms:modified xsi:type="dcterms:W3CDTF">2022-04-02T19:03:33Z</dcterms:modified>
</cp:coreProperties>
</file>