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ssessment\Z. April 2022\1. Exam Set-up\6. OPEA\Exam Materials\April 22 Marking Schedules\Module 5\"/>
    </mc:Choice>
  </mc:AlternateContent>
  <bookViews>
    <workbookView xWindow="720" yWindow="600" windowWidth="19635" windowHeight="7185" tabRatio="621" firstSheet="2" activeTab="6"/>
  </bookViews>
  <sheets>
    <sheet name="Data" sheetId="1" r:id="rId1"/>
    <sheet name="Data Checks and Charts" sheetId="2" r:id="rId2"/>
    <sheet name="Parameters" sheetId="3" r:id="rId3"/>
    <sheet name="Fund Values" sheetId="4" r:id="rId4"/>
    <sheet name="Regular Premium NPV" sheetId="5" r:id="rId5"/>
    <sheet name="Regular Premium Results" sheetId="7" r:id="rId6"/>
    <sheet name="Single Premium NPV" sheetId="6" r:id="rId7"/>
  </sheets>
  <definedNames>
    <definedName name="charge">Parameters!$C$4</definedName>
    <definedName name="disc">Parameters!$C$12</definedName>
    <definedName name="fix_exp">Parameters!$C$8</definedName>
    <definedName name="fl_exp">Parameters!$C$10</definedName>
    <definedName name="init_exp">Parameters!$C$6</definedName>
  </definedNames>
  <calcPr calcId="152511"/>
</workbook>
</file>

<file path=xl/calcChain.xml><?xml version="1.0" encoding="utf-8"?>
<calcChain xmlns="http://schemas.openxmlformats.org/spreadsheetml/2006/main">
  <c r="N11" i="6" l="1"/>
  <c r="E130" i="6"/>
  <c r="D5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J6" i="6"/>
  <c r="J5" i="6"/>
  <c r="J7" i="6"/>
  <c r="O11" i="6"/>
  <c r="P11" i="6" s="1"/>
  <c r="N12" i="6" s="1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9" i="6"/>
  <c r="J4" i="6"/>
  <c r="E130" i="5"/>
  <c r="O130" i="5"/>
  <c r="Y130" i="5" s="1"/>
  <c r="D5" i="5"/>
  <c r="E11" i="5"/>
  <c r="O11" i="5"/>
  <c r="Y11" i="5" s="1"/>
  <c r="X11" i="5"/>
  <c r="B12" i="5"/>
  <c r="B13" i="5" s="1"/>
  <c r="E12" i="5"/>
  <c r="O12" i="5" s="1"/>
  <c r="Y12" i="5" s="1"/>
  <c r="E13" i="5"/>
  <c r="O13" i="5" s="1"/>
  <c r="Y13" i="5" s="1"/>
  <c r="E14" i="5"/>
  <c r="O14" i="5" s="1"/>
  <c r="Y14" i="5" s="1"/>
  <c r="E15" i="5"/>
  <c r="O15" i="5" s="1"/>
  <c r="Y15" i="5" s="1"/>
  <c r="E16" i="5"/>
  <c r="O16" i="5" s="1"/>
  <c r="E17" i="5"/>
  <c r="O17" i="5" s="1"/>
  <c r="Y17" i="5"/>
  <c r="E18" i="5"/>
  <c r="O18" i="5" s="1"/>
  <c r="Y18" i="5" s="1"/>
  <c r="E19" i="5"/>
  <c r="O19" i="5" s="1"/>
  <c r="Y19" i="5" s="1"/>
  <c r="E20" i="5"/>
  <c r="O20" i="5" s="1"/>
  <c r="Y20" i="5" s="1"/>
  <c r="E21" i="5"/>
  <c r="O21" i="5" s="1"/>
  <c r="Y21" i="5"/>
  <c r="E22" i="5"/>
  <c r="O22" i="5" s="1"/>
  <c r="Y22" i="5" s="1"/>
  <c r="E23" i="5"/>
  <c r="O23" i="5" s="1"/>
  <c r="Y23" i="5" s="1"/>
  <c r="E24" i="5"/>
  <c r="O24" i="5" s="1"/>
  <c r="Y24" i="5" s="1"/>
  <c r="E25" i="5"/>
  <c r="O25" i="5" s="1"/>
  <c r="Y25" i="5"/>
  <c r="E26" i="5"/>
  <c r="O26" i="5" s="1"/>
  <c r="Y26" i="5" s="1"/>
  <c r="E27" i="5"/>
  <c r="O27" i="5" s="1"/>
  <c r="Y27" i="5" s="1"/>
  <c r="E28" i="5"/>
  <c r="O28" i="5" s="1"/>
  <c r="Y28" i="5" s="1"/>
  <c r="E29" i="5"/>
  <c r="O29" i="5" s="1"/>
  <c r="Y29" i="5"/>
  <c r="E30" i="5"/>
  <c r="O30" i="5" s="1"/>
  <c r="Y30" i="5" s="1"/>
  <c r="E31" i="5"/>
  <c r="O31" i="5" s="1"/>
  <c r="Y31" i="5" s="1"/>
  <c r="E32" i="5"/>
  <c r="O32" i="5" s="1"/>
  <c r="Y32" i="5"/>
  <c r="E33" i="5"/>
  <c r="O33" i="5" s="1"/>
  <c r="Y33" i="5"/>
  <c r="E34" i="5"/>
  <c r="O34" i="5" s="1"/>
  <c r="Y34" i="5" s="1"/>
  <c r="E35" i="5"/>
  <c r="O35" i="5" s="1"/>
  <c r="Y35" i="5" s="1"/>
  <c r="E36" i="5"/>
  <c r="O36" i="5" s="1"/>
  <c r="Y36" i="5" s="1"/>
  <c r="E37" i="5"/>
  <c r="O37" i="5" s="1"/>
  <c r="Y37" i="5"/>
  <c r="E38" i="5"/>
  <c r="O38" i="5" s="1"/>
  <c r="E39" i="5"/>
  <c r="O39" i="5" s="1"/>
  <c r="Y39" i="5" s="1"/>
  <c r="E40" i="5"/>
  <c r="O40" i="5" s="1"/>
  <c r="Y40" i="5"/>
  <c r="E41" i="5"/>
  <c r="O41" i="5" s="1"/>
  <c r="Y41" i="5"/>
  <c r="E42" i="5"/>
  <c r="O42" i="5" s="1"/>
  <c r="Y42" i="5" s="1"/>
  <c r="E43" i="5"/>
  <c r="O43" i="5" s="1"/>
  <c r="Y43" i="5" s="1"/>
  <c r="E44" i="5"/>
  <c r="O44" i="5" s="1"/>
  <c r="Y44" i="5"/>
  <c r="E45" i="5"/>
  <c r="O45" i="5" s="1"/>
  <c r="Y45" i="5"/>
  <c r="E46" i="5"/>
  <c r="O46" i="5" s="1"/>
  <c r="Y46" i="5"/>
  <c r="E47" i="5"/>
  <c r="O47" i="5" s="1"/>
  <c r="Y47" i="5"/>
  <c r="E48" i="5"/>
  <c r="O48" i="5" s="1"/>
  <c r="Y48" i="5" s="1"/>
  <c r="E49" i="5"/>
  <c r="O49" i="5" s="1"/>
  <c r="Y49" i="5"/>
  <c r="E50" i="5"/>
  <c r="O50" i="5" s="1"/>
  <c r="E51" i="5"/>
  <c r="O51" i="5" s="1"/>
  <c r="Y51" i="5" s="1"/>
  <c r="E52" i="5"/>
  <c r="O52" i="5" s="1"/>
  <c r="Y52" i="5" s="1"/>
  <c r="E53" i="5"/>
  <c r="O53" i="5" s="1"/>
  <c r="Y53" i="5"/>
  <c r="E54" i="5"/>
  <c r="O54" i="5" s="1"/>
  <c r="Y54" i="5"/>
  <c r="E55" i="5"/>
  <c r="O55" i="5" s="1"/>
  <c r="Y55" i="5"/>
  <c r="E56" i="5"/>
  <c r="O56" i="5" s="1"/>
  <c r="Y56" i="5" s="1"/>
  <c r="E57" i="5"/>
  <c r="O57" i="5" s="1"/>
  <c r="Y57" i="5"/>
  <c r="E58" i="5"/>
  <c r="O58" i="5" s="1"/>
  <c r="E59" i="5"/>
  <c r="O59" i="5" s="1"/>
  <c r="Y59" i="5" s="1"/>
  <c r="E60" i="5"/>
  <c r="O60" i="5" s="1"/>
  <c r="Y60" i="5" s="1"/>
  <c r="E61" i="5"/>
  <c r="O61" i="5" s="1"/>
  <c r="Y61" i="5"/>
  <c r="E62" i="5"/>
  <c r="O62" i="5" s="1"/>
  <c r="Y62" i="5"/>
  <c r="E63" i="5"/>
  <c r="O63" i="5" s="1"/>
  <c r="Y63" i="5"/>
  <c r="E64" i="5"/>
  <c r="O64" i="5" s="1"/>
  <c r="E65" i="5"/>
  <c r="O65" i="5" s="1"/>
  <c r="Y65" i="5" s="1"/>
  <c r="E66" i="5"/>
  <c r="O66" i="5" s="1"/>
  <c r="Y66" i="5" s="1"/>
  <c r="E67" i="5"/>
  <c r="E68" i="5"/>
  <c r="O68" i="5" s="1"/>
  <c r="Y68" i="5"/>
  <c r="E69" i="5"/>
  <c r="O69" i="5"/>
  <c r="Y69" i="5"/>
  <c r="E70" i="5"/>
  <c r="O70" i="5" s="1"/>
  <c r="E71" i="5"/>
  <c r="E72" i="5"/>
  <c r="O72" i="5" s="1"/>
  <c r="Y72" i="5"/>
  <c r="E73" i="5"/>
  <c r="O73" i="5"/>
  <c r="Y73" i="5"/>
  <c r="E74" i="5"/>
  <c r="O74" i="5" s="1"/>
  <c r="E75" i="5"/>
  <c r="E76" i="5"/>
  <c r="O76" i="5" s="1"/>
  <c r="Y76" i="5"/>
  <c r="E77" i="5"/>
  <c r="O77" i="5"/>
  <c r="Y77" i="5"/>
  <c r="E78" i="5"/>
  <c r="O78" i="5" s="1"/>
  <c r="E79" i="5"/>
  <c r="E80" i="5"/>
  <c r="O80" i="5" s="1"/>
  <c r="Y80" i="5"/>
  <c r="E81" i="5"/>
  <c r="O81" i="5"/>
  <c r="Y81" i="5"/>
  <c r="E82" i="5"/>
  <c r="O82" i="5" s="1"/>
  <c r="E83" i="5"/>
  <c r="E84" i="5"/>
  <c r="O84" i="5" s="1"/>
  <c r="Y84" i="5"/>
  <c r="E85" i="5"/>
  <c r="O85" i="5"/>
  <c r="Y85" i="5"/>
  <c r="E86" i="5"/>
  <c r="O86" i="5" s="1"/>
  <c r="E87" i="5"/>
  <c r="E88" i="5"/>
  <c r="O88" i="5" s="1"/>
  <c r="Y88" i="5"/>
  <c r="E89" i="5"/>
  <c r="O89" i="5"/>
  <c r="Y89" i="5"/>
  <c r="E90" i="5"/>
  <c r="O90" i="5" s="1"/>
  <c r="E91" i="5"/>
  <c r="E92" i="5"/>
  <c r="O92" i="5" s="1"/>
  <c r="Y92" i="5"/>
  <c r="E93" i="5"/>
  <c r="O93" i="5"/>
  <c r="Y93" i="5"/>
  <c r="E94" i="5"/>
  <c r="O94" i="5" s="1"/>
  <c r="E95" i="5"/>
  <c r="E96" i="5"/>
  <c r="O96" i="5" s="1"/>
  <c r="Y96" i="5"/>
  <c r="E97" i="5"/>
  <c r="O97" i="5"/>
  <c r="Y97" i="5"/>
  <c r="E98" i="5"/>
  <c r="O98" i="5" s="1"/>
  <c r="E99" i="5"/>
  <c r="E100" i="5"/>
  <c r="O100" i="5" s="1"/>
  <c r="Y100" i="5"/>
  <c r="E101" i="5"/>
  <c r="O101" i="5"/>
  <c r="Y101" i="5"/>
  <c r="E102" i="5"/>
  <c r="O102" i="5" s="1"/>
  <c r="E103" i="5"/>
  <c r="E104" i="5"/>
  <c r="O104" i="5" s="1"/>
  <c r="Y104" i="5"/>
  <c r="E105" i="5"/>
  <c r="O105" i="5"/>
  <c r="Y105" i="5"/>
  <c r="E106" i="5"/>
  <c r="O106" i="5" s="1"/>
  <c r="E107" i="5"/>
  <c r="E108" i="5"/>
  <c r="O108" i="5" s="1"/>
  <c r="Y108" i="5"/>
  <c r="E109" i="5"/>
  <c r="O109" i="5"/>
  <c r="Y109" i="5"/>
  <c r="E110" i="5"/>
  <c r="O110" i="5" s="1"/>
  <c r="E111" i="5"/>
  <c r="E112" i="5"/>
  <c r="O112" i="5" s="1"/>
  <c r="Y112" i="5"/>
  <c r="E113" i="5"/>
  <c r="O113" i="5"/>
  <c r="Y113" i="5"/>
  <c r="E114" i="5"/>
  <c r="O114" i="5" s="1"/>
  <c r="E115" i="5"/>
  <c r="E116" i="5"/>
  <c r="O116" i="5" s="1"/>
  <c r="Y116" i="5"/>
  <c r="E117" i="5"/>
  <c r="O117" i="5"/>
  <c r="Y117" i="5"/>
  <c r="E118" i="5"/>
  <c r="O118" i="5" s="1"/>
  <c r="E119" i="5"/>
  <c r="E120" i="5"/>
  <c r="O120" i="5" s="1"/>
  <c r="Y120" i="5"/>
  <c r="E121" i="5"/>
  <c r="O121" i="5"/>
  <c r="Y121" i="5"/>
  <c r="E122" i="5"/>
  <c r="O122" i="5" s="1"/>
  <c r="E123" i="5"/>
  <c r="E124" i="5"/>
  <c r="O124" i="5" s="1"/>
  <c r="Y124" i="5"/>
  <c r="E125" i="5"/>
  <c r="O125" i="5" s="1"/>
  <c r="Y125" i="5" s="1"/>
  <c r="E126" i="5"/>
  <c r="O126" i="5" s="1"/>
  <c r="E127" i="5"/>
  <c r="O127" i="5" s="1"/>
  <c r="Y127" i="5" s="1"/>
  <c r="E128" i="5"/>
  <c r="O128" i="5" s="1"/>
  <c r="Y128" i="5"/>
  <c r="E129" i="5"/>
  <c r="O129" i="5" s="1"/>
  <c r="N11" i="5"/>
  <c r="P11" i="5"/>
  <c r="N12" i="5" s="1"/>
  <c r="P12" i="5" s="1"/>
  <c r="Q11" i="5"/>
  <c r="D11" i="5"/>
  <c r="F11" i="5"/>
  <c r="G11" i="5" s="1"/>
  <c r="E124" i="4"/>
  <c r="E59" i="4"/>
  <c r="E39" i="4"/>
  <c r="E9" i="4"/>
  <c r="D5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5" i="4"/>
  <c r="E126" i="4"/>
  <c r="E127" i="4"/>
  <c r="E128" i="4"/>
  <c r="C120" i="2"/>
  <c r="C55" i="2"/>
  <c r="C35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1" i="2"/>
  <c r="C122" i="2"/>
  <c r="C123" i="2"/>
  <c r="C124" i="2"/>
  <c r="O130" i="6"/>
  <c r="D11" i="6"/>
  <c r="B12" i="6"/>
  <c r="B13" i="6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J4" i="5"/>
  <c r="J5" i="5"/>
  <c r="J6" i="5"/>
  <c r="AH11" i="5"/>
  <c r="AM11" i="5"/>
  <c r="J7" i="5"/>
  <c r="AI11" i="5"/>
  <c r="AI12" i="5"/>
  <c r="AI13" i="5"/>
  <c r="AI14" i="5"/>
  <c r="AI15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9" i="5"/>
  <c r="AI40" i="5"/>
  <c r="AI41" i="5"/>
  <c r="AI42" i="5"/>
  <c r="AI43" i="5"/>
  <c r="AI44" i="5"/>
  <c r="AI45" i="5"/>
  <c r="AI46" i="5"/>
  <c r="AI47" i="5"/>
  <c r="AI48" i="5"/>
  <c r="AI49" i="5"/>
  <c r="AI51" i="5"/>
  <c r="AI52" i="5"/>
  <c r="AI53" i="5"/>
  <c r="AI54" i="5"/>
  <c r="AI55" i="5"/>
  <c r="AI56" i="5"/>
  <c r="AI57" i="5"/>
  <c r="AI59" i="5"/>
  <c r="AI60" i="5"/>
  <c r="AI61" i="5"/>
  <c r="AI62" i="5"/>
  <c r="AI63" i="5"/>
  <c r="AI65" i="5"/>
  <c r="AI66" i="5"/>
  <c r="AI68" i="5"/>
  <c r="AI69" i="5"/>
  <c r="AI72" i="5"/>
  <c r="AI73" i="5"/>
  <c r="AI76" i="5"/>
  <c r="AI77" i="5"/>
  <c r="AI80" i="5"/>
  <c r="AI81" i="5"/>
  <c r="AI84" i="5"/>
  <c r="AI85" i="5"/>
  <c r="AI88" i="5"/>
  <c r="AI89" i="5"/>
  <c r="AI92" i="5"/>
  <c r="AI93" i="5"/>
  <c r="AI96" i="5"/>
  <c r="AI97" i="5"/>
  <c r="AI100" i="5"/>
  <c r="AI101" i="5"/>
  <c r="AI104" i="5"/>
  <c r="AI105" i="5"/>
  <c r="AI108" i="5"/>
  <c r="AI109" i="5"/>
  <c r="AI112" i="5"/>
  <c r="AI113" i="5"/>
  <c r="AI116" i="5"/>
  <c r="AI117" i="5"/>
  <c r="AI120" i="5"/>
  <c r="AI121" i="5"/>
  <c r="AI124" i="5"/>
  <c r="AI125" i="5"/>
  <c r="AI127" i="5"/>
  <c r="AI128" i="5"/>
  <c r="AD11" i="5"/>
  <c r="AE11" i="5" s="1"/>
  <c r="AF11" i="5" s="1"/>
  <c r="AC11" i="5"/>
  <c r="T11" i="5"/>
  <c r="S11" i="5"/>
  <c r="U11" i="5"/>
  <c r="V11" i="5" s="1"/>
  <c r="T12" i="5"/>
  <c r="S12" i="5"/>
  <c r="U12" i="5" s="1"/>
  <c r="V12" i="5" s="1"/>
  <c r="J11" i="5"/>
  <c r="I11" i="5"/>
  <c r="K11" i="5"/>
  <c r="L11" i="5" s="1"/>
  <c r="AI130" i="5"/>
  <c r="J9" i="4"/>
  <c r="J5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I9" i="4"/>
  <c r="K9" i="4" s="1"/>
  <c r="B10" i="4"/>
  <c r="B11" i="4" s="1"/>
  <c r="D9" i="4"/>
  <c r="F9" i="4" s="1"/>
  <c r="H11" i="2"/>
  <c r="H7" i="2"/>
  <c r="H5" i="2"/>
  <c r="I5" i="2" s="1"/>
  <c r="B5" i="2"/>
  <c r="B6" i="2"/>
  <c r="E7" i="2" s="1"/>
  <c r="B7" i="2"/>
  <c r="B8" i="2"/>
  <c r="B9" i="2"/>
  <c r="E9" i="2" s="1"/>
  <c r="B10" i="2"/>
  <c r="B11" i="2"/>
  <c r="E12" i="2" s="1"/>
  <c r="B12" i="2"/>
  <c r="B13" i="2"/>
  <c r="B14" i="2"/>
  <c r="E15" i="2" s="1"/>
  <c r="B15" i="2"/>
  <c r="B16" i="2"/>
  <c r="B17" i="2"/>
  <c r="E17" i="2" s="1"/>
  <c r="B18" i="2"/>
  <c r="B19" i="2"/>
  <c r="E20" i="2" s="1"/>
  <c r="B20" i="2"/>
  <c r="B21" i="2"/>
  <c r="B22" i="2"/>
  <c r="E23" i="2" s="1"/>
  <c r="B23" i="2"/>
  <c r="B24" i="2"/>
  <c r="B25" i="2"/>
  <c r="E25" i="2" s="1"/>
  <c r="B26" i="2"/>
  <c r="B27" i="2"/>
  <c r="E28" i="2" s="1"/>
  <c r="B28" i="2"/>
  <c r="B29" i="2"/>
  <c r="B30" i="2"/>
  <c r="E31" i="2" s="1"/>
  <c r="B31" i="2"/>
  <c r="B32" i="2"/>
  <c r="B33" i="2"/>
  <c r="E33" i="2" s="1"/>
  <c r="B34" i="2"/>
  <c r="B35" i="2"/>
  <c r="E36" i="2" s="1"/>
  <c r="B36" i="2"/>
  <c r="B37" i="2"/>
  <c r="B38" i="2"/>
  <c r="E39" i="2" s="1"/>
  <c r="B39" i="2"/>
  <c r="B40" i="2"/>
  <c r="B41" i="2"/>
  <c r="E41" i="2" s="1"/>
  <c r="B42" i="2"/>
  <c r="B43" i="2"/>
  <c r="E44" i="2" s="1"/>
  <c r="B44" i="2"/>
  <c r="B45" i="2"/>
  <c r="B46" i="2"/>
  <c r="E47" i="2" s="1"/>
  <c r="B47" i="2"/>
  <c r="B48" i="2"/>
  <c r="B49" i="2"/>
  <c r="E49" i="2" s="1"/>
  <c r="B50" i="2"/>
  <c r="B51" i="2"/>
  <c r="E52" i="2" s="1"/>
  <c r="B52" i="2"/>
  <c r="B53" i="2"/>
  <c r="B54" i="2"/>
  <c r="E55" i="2" s="1"/>
  <c r="B55" i="2"/>
  <c r="B56" i="2"/>
  <c r="B57" i="2"/>
  <c r="E57" i="2" s="1"/>
  <c r="B58" i="2"/>
  <c r="B59" i="2"/>
  <c r="E60" i="2" s="1"/>
  <c r="B60" i="2"/>
  <c r="B61" i="2"/>
  <c r="B62" i="2"/>
  <c r="E62" i="2" s="1"/>
  <c r="B63" i="2"/>
  <c r="E63" i="2" s="1"/>
  <c r="B64" i="2"/>
  <c r="B65" i="2"/>
  <c r="E65" i="2" s="1"/>
  <c r="B66" i="2"/>
  <c r="B67" i="2"/>
  <c r="E68" i="2" s="1"/>
  <c r="B68" i="2"/>
  <c r="B69" i="2"/>
  <c r="B70" i="2"/>
  <c r="E70" i="2" s="1"/>
  <c r="B71" i="2"/>
  <c r="E71" i="2" s="1"/>
  <c r="B72" i="2"/>
  <c r="B73" i="2"/>
  <c r="E73" i="2" s="1"/>
  <c r="B74" i="2"/>
  <c r="B75" i="2"/>
  <c r="E76" i="2" s="1"/>
  <c r="B76" i="2"/>
  <c r="B77" i="2"/>
  <c r="B78" i="2"/>
  <c r="E78" i="2" s="1"/>
  <c r="B79" i="2"/>
  <c r="E79" i="2" s="1"/>
  <c r="B80" i="2"/>
  <c r="B81" i="2"/>
  <c r="E81" i="2" s="1"/>
  <c r="B82" i="2"/>
  <c r="B83" i="2"/>
  <c r="E84" i="2" s="1"/>
  <c r="B84" i="2"/>
  <c r="B85" i="2"/>
  <c r="B86" i="2"/>
  <c r="E86" i="2" s="1"/>
  <c r="B87" i="2"/>
  <c r="E87" i="2" s="1"/>
  <c r="B88" i="2"/>
  <c r="B89" i="2"/>
  <c r="E89" i="2" s="1"/>
  <c r="B90" i="2"/>
  <c r="B91" i="2"/>
  <c r="E92" i="2" s="1"/>
  <c r="B92" i="2"/>
  <c r="B93" i="2"/>
  <c r="B94" i="2"/>
  <c r="E94" i="2" s="1"/>
  <c r="B95" i="2"/>
  <c r="E95" i="2" s="1"/>
  <c r="B96" i="2"/>
  <c r="B97" i="2"/>
  <c r="E97" i="2" s="1"/>
  <c r="B98" i="2"/>
  <c r="B99" i="2"/>
  <c r="E100" i="2" s="1"/>
  <c r="B100" i="2"/>
  <c r="B101" i="2"/>
  <c r="B102" i="2"/>
  <c r="E102" i="2" s="1"/>
  <c r="B103" i="2"/>
  <c r="E103" i="2" s="1"/>
  <c r="B104" i="2"/>
  <c r="B105" i="2"/>
  <c r="E105" i="2" s="1"/>
  <c r="B106" i="2"/>
  <c r="B107" i="2"/>
  <c r="E108" i="2" s="1"/>
  <c r="B108" i="2"/>
  <c r="B109" i="2"/>
  <c r="B110" i="2"/>
  <c r="E110" i="2" s="1"/>
  <c r="B111" i="2"/>
  <c r="E111" i="2" s="1"/>
  <c r="B112" i="2"/>
  <c r="B113" i="2"/>
  <c r="E113" i="2" s="1"/>
  <c r="B114" i="2"/>
  <c r="B115" i="2"/>
  <c r="E116" i="2" s="1"/>
  <c r="B116" i="2"/>
  <c r="B117" i="2"/>
  <c r="B118" i="2"/>
  <c r="E118" i="2" s="1"/>
  <c r="B119" i="2"/>
  <c r="E119" i="2" s="1"/>
  <c r="B120" i="2"/>
  <c r="B121" i="2"/>
  <c r="E121" i="2" s="1"/>
  <c r="B122" i="2"/>
  <c r="B123" i="2"/>
  <c r="E124" i="2" s="1"/>
  <c r="B124" i="2"/>
  <c r="E122" i="2"/>
  <c r="E120" i="2"/>
  <c r="E117" i="2"/>
  <c r="E112" i="2"/>
  <c r="E109" i="2"/>
  <c r="E106" i="2"/>
  <c r="E104" i="2"/>
  <c r="E101" i="2"/>
  <c r="E96" i="2"/>
  <c r="E93" i="2"/>
  <c r="E90" i="2"/>
  <c r="E88" i="2"/>
  <c r="E85" i="2"/>
  <c r="E82" i="2"/>
  <c r="E80" i="2"/>
  <c r="E77" i="2"/>
  <c r="E74" i="2"/>
  <c r="E72" i="2"/>
  <c r="E69" i="2"/>
  <c r="E66" i="2"/>
  <c r="E64" i="2"/>
  <c r="E61" i="2"/>
  <c r="E58" i="2"/>
  <c r="E56" i="2"/>
  <c r="E53" i="2"/>
  <c r="E50" i="2"/>
  <c r="E48" i="2"/>
  <c r="E45" i="2"/>
  <c r="E42" i="2"/>
  <c r="E40" i="2"/>
  <c r="E37" i="2"/>
  <c r="E34" i="2"/>
  <c r="E32" i="2"/>
  <c r="E29" i="2"/>
  <c r="E26" i="2"/>
  <c r="E24" i="2"/>
  <c r="E21" i="2"/>
  <c r="E18" i="2"/>
  <c r="E16" i="2"/>
  <c r="E13" i="2"/>
  <c r="E10" i="2"/>
  <c r="E8" i="2"/>
  <c r="B12" i="4" l="1"/>
  <c r="E114" i="2"/>
  <c r="E11" i="2"/>
  <c r="E19" i="2"/>
  <c r="E27" i="2"/>
  <c r="E35" i="2"/>
  <c r="E43" i="2"/>
  <c r="E51" i="2"/>
  <c r="E59" i="2"/>
  <c r="E67" i="2"/>
  <c r="E75" i="2"/>
  <c r="E83" i="2"/>
  <c r="E91" i="2"/>
  <c r="E99" i="2"/>
  <c r="E107" i="2"/>
  <c r="E115" i="2"/>
  <c r="E123" i="2"/>
  <c r="D10" i="4"/>
  <c r="F10" i="4" s="1"/>
  <c r="D11" i="4" s="1"/>
  <c r="F11" i="4" s="1"/>
  <c r="G9" i="4"/>
  <c r="L9" i="4"/>
  <c r="H9" i="2"/>
  <c r="E14" i="2"/>
  <c r="E38" i="2"/>
  <c r="E6" i="2"/>
  <c r="E22" i="2"/>
  <c r="E30" i="2"/>
  <c r="E46" i="2"/>
  <c r="E54" i="2"/>
  <c r="H4" i="2"/>
  <c r="I4" i="2" s="1"/>
  <c r="E98" i="2"/>
  <c r="I10" i="4"/>
  <c r="K10" i="4" s="1"/>
  <c r="L10" i="4" s="1"/>
  <c r="AK11" i="5"/>
  <c r="O119" i="5"/>
  <c r="O87" i="5"/>
  <c r="F11" i="6"/>
  <c r="I11" i="6"/>
  <c r="J11" i="6"/>
  <c r="G10" i="4"/>
  <c r="AJ11" i="5"/>
  <c r="AH12" i="5" s="1"/>
  <c r="O123" i="5"/>
  <c r="O91" i="5"/>
  <c r="H12" i="2"/>
  <c r="O95" i="5"/>
  <c r="H8" i="2"/>
  <c r="O99" i="5"/>
  <c r="O67" i="5"/>
  <c r="AN11" i="5"/>
  <c r="AO11" i="5" s="1"/>
  <c r="AP11" i="5" s="1"/>
  <c r="Q12" i="5"/>
  <c r="N13" i="5"/>
  <c r="O103" i="5"/>
  <c r="O71" i="5"/>
  <c r="AN12" i="5"/>
  <c r="H10" i="2"/>
  <c r="F130" i="4" s="1"/>
  <c r="O107" i="5"/>
  <c r="O75" i="5"/>
  <c r="O111" i="5"/>
  <c r="O79" i="5"/>
  <c r="O115" i="5"/>
  <c r="O83" i="5"/>
  <c r="Y122" i="5"/>
  <c r="Y118" i="5"/>
  <c r="Y114" i="5"/>
  <c r="Y110" i="5"/>
  <c r="Y106" i="5"/>
  <c r="Y102" i="5"/>
  <c r="Y98" i="5"/>
  <c r="Y94" i="5"/>
  <c r="Y90" i="5"/>
  <c r="Y86" i="5"/>
  <c r="Y82" i="5"/>
  <c r="Y78" i="5"/>
  <c r="Y74" i="5"/>
  <c r="Y70" i="5"/>
  <c r="Y126" i="5"/>
  <c r="Y50" i="5"/>
  <c r="D12" i="5"/>
  <c r="Y64" i="5"/>
  <c r="Y58" i="5"/>
  <c r="Y38" i="5"/>
  <c r="Y16" i="5"/>
  <c r="Y129" i="5"/>
  <c r="Z11" i="5"/>
  <c r="AA11" i="5" s="1"/>
  <c r="O128" i="6"/>
  <c r="B14" i="5"/>
  <c r="X12" i="5"/>
  <c r="O127" i="6"/>
  <c r="O96" i="6"/>
  <c r="O74" i="6"/>
  <c r="Q27" i="6"/>
  <c r="Q19" i="6"/>
  <c r="O42" i="6"/>
  <c r="Q25" i="6"/>
  <c r="Q17" i="6"/>
  <c r="O112" i="6"/>
  <c r="Q16" i="6"/>
  <c r="T30" i="6"/>
  <c r="T28" i="6"/>
  <c r="T20" i="6"/>
  <c r="T17" i="6"/>
  <c r="T15" i="6"/>
  <c r="T11" i="6"/>
  <c r="T23" i="6"/>
  <c r="T14" i="6"/>
  <c r="T12" i="6"/>
  <c r="Q31" i="6"/>
  <c r="Q29" i="6"/>
  <c r="Q21" i="6"/>
  <c r="Q20" i="6"/>
  <c r="Q12" i="6"/>
  <c r="Q11" i="6"/>
  <c r="P12" i="6"/>
  <c r="N13" i="6" s="1"/>
  <c r="P13" i="6" s="1"/>
  <c r="N14" i="6" s="1"/>
  <c r="P14" i="6" s="1"/>
  <c r="N15" i="6" s="1"/>
  <c r="P15" i="6" s="1"/>
  <c r="N16" i="6" s="1"/>
  <c r="P16" i="6" s="1"/>
  <c r="N17" i="6" s="1"/>
  <c r="P17" i="6" s="1"/>
  <c r="N18" i="6" s="1"/>
  <c r="P18" i="6" s="1"/>
  <c r="N19" i="6" s="1"/>
  <c r="P19" i="6" s="1"/>
  <c r="N20" i="6" s="1"/>
  <c r="P20" i="6" s="1"/>
  <c r="N21" i="6" s="1"/>
  <c r="P21" i="6" s="1"/>
  <c r="N22" i="6" s="1"/>
  <c r="P22" i="6" s="1"/>
  <c r="N23" i="6" s="1"/>
  <c r="P23" i="6" s="1"/>
  <c r="N24" i="6" s="1"/>
  <c r="P24" i="6" s="1"/>
  <c r="N25" i="6" s="1"/>
  <c r="P25" i="6" s="1"/>
  <c r="N26" i="6" s="1"/>
  <c r="P26" i="6" s="1"/>
  <c r="N27" i="6" s="1"/>
  <c r="P27" i="6" s="1"/>
  <c r="N28" i="6" s="1"/>
  <c r="P28" i="6" s="1"/>
  <c r="N29" i="6" s="1"/>
  <c r="P29" i="6" s="1"/>
  <c r="N30" i="6" s="1"/>
  <c r="P30" i="6" s="1"/>
  <c r="N31" i="6" s="1"/>
  <c r="P31" i="6" s="1"/>
  <c r="N32" i="6" s="1"/>
  <c r="P32" i="6" s="1"/>
  <c r="N33" i="6" s="1"/>
  <c r="P33" i="6" s="1"/>
  <c r="N34" i="6" s="1"/>
  <c r="P34" i="6" s="1"/>
  <c r="N35" i="6" s="1"/>
  <c r="P35" i="6" s="1"/>
  <c r="S35" i="6"/>
  <c r="S19" i="6"/>
  <c r="S15" i="6"/>
  <c r="S13" i="6"/>
  <c r="S11" i="6"/>
  <c r="U11" i="6" s="1"/>
  <c r="V11" i="6" s="1"/>
  <c r="S28" i="6"/>
  <c r="S30" i="6"/>
  <c r="U30" i="6" s="1"/>
  <c r="V30" i="6" s="1"/>
  <c r="S23" i="6"/>
  <c r="U23" i="6" s="1"/>
  <c r="V23" i="6" s="1"/>
  <c r="S32" i="6"/>
  <c r="S25" i="6"/>
  <c r="S18" i="6"/>
  <c r="S16" i="6"/>
  <c r="S14" i="6"/>
  <c r="S12" i="6"/>
  <c r="S20" i="6"/>
  <c r="U20" i="6" s="1"/>
  <c r="V20" i="6" s="1"/>
  <c r="S22" i="6"/>
  <c r="S24" i="6"/>
  <c r="AI38" i="5" l="1"/>
  <c r="AI78" i="5"/>
  <c r="Y67" i="5"/>
  <c r="F12" i="5"/>
  <c r="J12" i="5"/>
  <c r="I12" i="5"/>
  <c r="AI82" i="5"/>
  <c r="AI98" i="5"/>
  <c r="AI114" i="5"/>
  <c r="Y83" i="5"/>
  <c r="Y103" i="5"/>
  <c r="Y119" i="5"/>
  <c r="U35" i="6"/>
  <c r="V35" i="6" s="1"/>
  <c r="S29" i="6"/>
  <c r="U14" i="6"/>
  <c r="V14" i="6" s="1"/>
  <c r="S21" i="6"/>
  <c r="Q18" i="6"/>
  <c r="Q28" i="6"/>
  <c r="T16" i="6"/>
  <c r="U16" i="6" s="1"/>
  <c r="V16" i="6" s="1"/>
  <c r="T19" i="6"/>
  <c r="T32" i="6"/>
  <c r="Q33" i="6"/>
  <c r="P13" i="5"/>
  <c r="Q13" i="5" s="1"/>
  <c r="T13" i="5"/>
  <c r="S13" i="5"/>
  <c r="U13" i="5" s="1"/>
  <c r="V13" i="5" s="1"/>
  <c r="Y99" i="5"/>
  <c r="U12" i="6"/>
  <c r="V12" i="6" s="1"/>
  <c r="U28" i="6"/>
  <c r="V28" i="6" s="1"/>
  <c r="Q26" i="6"/>
  <c r="T18" i="6"/>
  <c r="T21" i="6"/>
  <c r="T35" i="6"/>
  <c r="T34" i="6"/>
  <c r="Z12" i="5"/>
  <c r="AD12" i="5"/>
  <c r="AC12" i="5"/>
  <c r="AE12" i="5" s="1"/>
  <c r="AF12" i="5" s="1"/>
  <c r="AI129" i="5"/>
  <c r="AI58" i="5"/>
  <c r="AI50" i="5"/>
  <c r="AI126" i="5"/>
  <c r="Y115" i="5"/>
  <c r="Y79" i="5"/>
  <c r="Y75" i="5"/>
  <c r="D12" i="6"/>
  <c r="G11" i="6"/>
  <c r="U32" i="6"/>
  <c r="V32" i="6" s="1"/>
  <c r="U18" i="6"/>
  <c r="V18" i="6" s="1"/>
  <c r="T31" i="6"/>
  <c r="AI86" i="5"/>
  <c r="Y91" i="5"/>
  <c r="U25" i="6"/>
  <c r="V25" i="6" s="1"/>
  <c r="AI110" i="5"/>
  <c r="U15" i="6"/>
  <c r="V15" i="6" s="1"/>
  <c r="Q34" i="6"/>
  <c r="T27" i="6"/>
  <c r="T33" i="6"/>
  <c r="AI70" i="5"/>
  <c r="AI102" i="5"/>
  <c r="AI118" i="5"/>
  <c r="S27" i="6"/>
  <c r="U27" i="6" s="1"/>
  <c r="V27" i="6" s="1"/>
  <c r="S17" i="6"/>
  <c r="U17" i="6" s="1"/>
  <c r="V17" i="6" s="1"/>
  <c r="T29" i="6"/>
  <c r="T22" i="6"/>
  <c r="U22" i="6" s="1"/>
  <c r="V22" i="6" s="1"/>
  <c r="Q24" i="6"/>
  <c r="Q14" i="6"/>
  <c r="B15" i="5"/>
  <c r="AI74" i="5"/>
  <c r="AI90" i="5"/>
  <c r="AI106" i="5"/>
  <c r="AI122" i="5"/>
  <c r="Y111" i="5"/>
  <c r="Y107" i="5"/>
  <c r="D12" i="4"/>
  <c r="F12" i="4" s="1"/>
  <c r="G11" i="4"/>
  <c r="S34" i="6"/>
  <c r="U34" i="6" s="1"/>
  <c r="V34" i="6" s="1"/>
  <c r="U19" i="6"/>
  <c r="V19" i="6" s="1"/>
  <c r="Y123" i="5"/>
  <c r="I11" i="4"/>
  <c r="K11" i="4" s="1"/>
  <c r="L11" i="4" s="1"/>
  <c r="AI64" i="5"/>
  <c r="AI94" i="5"/>
  <c r="N36" i="6"/>
  <c r="Q35" i="6"/>
  <c r="Q15" i="6"/>
  <c r="T25" i="6"/>
  <c r="T24" i="6"/>
  <c r="U24" i="6" s="1"/>
  <c r="V24" i="6" s="1"/>
  <c r="Q32" i="6"/>
  <c r="Q22" i="6"/>
  <c r="AI16" i="5"/>
  <c r="S31" i="6"/>
  <c r="U31" i="6" s="1"/>
  <c r="V31" i="6" s="1"/>
  <c r="S26" i="6"/>
  <c r="S33" i="6"/>
  <c r="U33" i="6" s="1"/>
  <c r="V33" i="6" s="1"/>
  <c r="Q13" i="6"/>
  <c r="Q23" i="6"/>
  <c r="T13" i="6"/>
  <c r="U13" i="6" s="1"/>
  <c r="V13" i="6" s="1"/>
  <c r="T26" i="6"/>
  <c r="Q30" i="6"/>
  <c r="Y71" i="5"/>
  <c r="Y95" i="5"/>
  <c r="AM12" i="5"/>
  <c r="AO12" i="5" s="1"/>
  <c r="AP12" i="5" s="1"/>
  <c r="AJ12" i="5"/>
  <c r="K11" i="6"/>
  <c r="L11" i="6" s="1"/>
  <c r="Y87" i="5"/>
  <c r="B13" i="4"/>
  <c r="I12" i="4"/>
  <c r="K12" i="4" s="1"/>
  <c r="L12" i="4" s="1"/>
  <c r="AI123" i="5" l="1"/>
  <c r="AH13" i="5"/>
  <c r="AK12" i="5"/>
  <c r="P36" i="6"/>
  <c r="T36" i="6"/>
  <c r="S36" i="6"/>
  <c r="U36" i="6" s="1"/>
  <c r="V36" i="6" s="1"/>
  <c r="AI111" i="5"/>
  <c r="AI115" i="5"/>
  <c r="AI99" i="5"/>
  <c r="AI67" i="5"/>
  <c r="AI119" i="5"/>
  <c r="F12" i="6"/>
  <c r="I12" i="6"/>
  <c r="J12" i="6"/>
  <c r="U21" i="6"/>
  <c r="V21" i="6" s="1"/>
  <c r="AI103" i="5"/>
  <c r="AI95" i="5"/>
  <c r="I13" i="4"/>
  <c r="K13" i="4" s="1"/>
  <c r="L13" i="4" s="1"/>
  <c r="B14" i="4"/>
  <c r="U26" i="6"/>
  <c r="V26" i="6" s="1"/>
  <c r="D13" i="4"/>
  <c r="F13" i="4" s="1"/>
  <c r="G12" i="4"/>
  <c r="N14" i="5"/>
  <c r="AI75" i="5"/>
  <c r="U29" i="6"/>
  <c r="V29" i="6" s="1"/>
  <c r="K12" i="5"/>
  <c r="L12" i="5" s="1"/>
  <c r="AI71" i="5"/>
  <c r="AI83" i="5"/>
  <c r="B16" i="5"/>
  <c r="AI91" i="5"/>
  <c r="AA12" i="5"/>
  <c r="X13" i="5"/>
  <c r="AI87" i="5"/>
  <c r="AI107" i="5"/>
  <c r="AI79" i="5"/>
  <c r="D13" i="5"/>
  <c r="G12" i="5"/>
  <c r="F13" i="5" l="1"/>
  <c r="J13" i="5"/>
  <c r="I13" i="5"/>
  <c r="K13" i="5" s="1"/>
  <c r="L13" i="5" s="1"/>
  <c r="B17" i="5"/>
  <c r="N37" i="6"/>
  <c r="Q36" i="6"/>
  <c r="B15" i="4"/>
  <c r="I14" i="4"/>
  <c r="K14" i="4" s="1"/>
  <c r="L14" i="4" s="1"/>
  <c r="Z13" i="5"/>
  <c r="AC13" i="5"/>
  <c r="AD13" i="5"/>
  <c r="K12" i="6"/>
  <c r="L12" i="6" s="1"/>
  <c r="AM13" i="5"/>
  <c r="AJ13" i="5"/>
  <c r="AN13" i="5"/>
  <c r="D13" i="6"/>
  <c r="G12" i="6"/>
  <c r="P14" i="5"/>
  <c r="T14" i="5"/>
  <c r="S14" i="5"/>
  <c r="U14" i="5" s="1"/>
  <c r="V14" i="5" s="1"/>
  <c r="D14" i="4"/>
  <c r="F14" i="4" s="1"/>
  <c r="G13" i="4"/>
  <c r="G14" i="4" l="1"/>
  <c r="D15" i="4"/>
  <c r="F15" i="4" s="1"/>
  <c r="AK13" i="5"/>
  <c r="AH14" i="5"/>
  <c r="AO13" i="5"/>
  <c r="AP13" i="5" s="1"/>
  <c r="B18" i="5"/>
  <c r="P37" i="6"/>
  <c r="T37" i="6"/>
  <c r="S37" i="6"/>
  <c r="U37" i="6" s="1"/>
  <c r="V37" i="6" s="1"/>
  <c r="AE13" i="5"/>
  <c r="AF13" i="5" s="1"/>
  <c r="I15" i="4"/>
  <c r="K15" i="4" s="1"/>
  <c r="L15" i="4" s="1"/>
  <c r="B16" i="4"/>
  <c r="F13" i="6"/>
  <c r="I13" i="6"/>
  <c r="J13" i="6"/>
  <c r="Q14" i="5"/>
  <c r="N15" i="5"/>
  <c r="AA13" i="5"/>
  <c r="X14" i="5"/>
  <c r="G13" i="5"/>
  <c r="D14" i="5"/>
  <c r="AJ14" i="5" l="1"/>
  <c r="AM14" i="5"/>
  <c r="AN14" i="5"/>
  <c r="D16" i="4"/>
  <c r="F16" i="4" s="1"/>
  <c r="G15" i="4"/>
  <c r="P15" i="5"/>
  <c r="T15" i="5"/>
  <c r="S15" i="5"/>
  <c r="U15" i="5" s="1"/>
  <c r="V15" i="5" s="1"/>
  <c r="K13" i="6"/>
  <c r="L13" i="6" s="1"/>
  <c r="B19" i="5"/>
  <c r="N38" i="6"/>
  <c r="Q37" i="6"/>
  <c r="F14" i="5"/>
  <c r="J14" i="5"/>
  <c r="I14" i="5"/>
  <c r="K14" i="5" s="1"/>
  <c r="L14" i="5" s="1"/>
  <c r="D14" i="6"/>
  <c r="G13" i="6"/>
  <c r="Z14" i="5"/>
  <c r="AD14" i="5"/>
  <c r="AC14" i="5"/>
  <c r="I16" i="4"/>
  <c r="K16" i="4" s="1"/>
  <c r="L16" i="4" s="1"/>
  <c r="B17" i="4"/>
  <c r="D17" i="4" l="1"/>
  <c r="F17" i="4" s="1"/>
  <c r="G16" i="4"/>
  <c r="P38" i="6"/>
  <c r="T38" i="6"/>
  <c r="S38" i="6"/>
  <c r="U38" i="6" s="1"/>
  <c r="V38" i="6" s="1"/>
  <c r="Q15" i="5"/>
  <c r="N16" i="5"/>
  <c r="B20" i="5"/>
  <c r="I17" i="4"/>
  <c r="K17" i="4" s="1"/>
  <c r="L17" i="4" s="1"/>
  <c r="B18" i="4"/>
  <c r="AA14" i="5"/>
  <c r="X15" i="5"/>
  <c r="G14" i="5"/>
  <c r="D15" i="5"/>
  <c r="AO14" i="5"/>
  <c r="AP14" i="5" s="1"/>
  <c r="F14" i="6"/>
  <c r="I14" i="6"/>
  <c r="J14" i="6"/>
  <c r="AE14" i="5"/>
  <c r="AF14" i="5" s="1"/>
  <c r="AK14" i="5"/>
  <c r="AH15" i="5"/>
  <c r="Z15" i="5" l="1"/>
  <c r="AD15" i="5"/>
  <c r="AC15" i="5"/>
  <c r="AE15" i="5" s="1"/>
  <c r="AF15" i="5" s="1"/>
  <c r="N39" i="6"/>
  <c r="Q38" i="6"/>
  <c r="B19" i="4"/>
  <c r="I18" i="4"/>
  <c r="K18" i="4" s="1"/>
  <c r="L18" i="4" s="1"/>
  <c r="K14" i="6"/>
  <c r="L14" i="6" s="1"/>
  <c r="P16" i="5"/>
  <c r="T16" i="5"/>
  <c r="S16" i="5"/>
  <c r="U16" i="5" s="1"/>
  <c r="V16" i="5" s="1"/>
  <c r="D15" i="6"/>
  <c r="G14" i="6"/>
  <c r="AJ15" i="5"/>
  <c r="AM15" i="5"/>
  <c r="AN15" i="5"/>
  <c r="F15" i="5"/>
  <c r="J15" i="5"/>
  <c r="I15" i="5"/>
  <c r="K15" i="5" s="1"/>
  <c r="L15" i="5" s="1"/>
  <c r="B21" i="5"/>
  <c r="D18" i="4"/>
  <c r="F18" i="4" s="1"/>
  <c r="G17" i="4"/>
  <c r="AK15" i="5" l="1"/>
  <c r="AH16" i="5"/>
  <c r="P39" i="6"/>
  <c r="T39" i="6"/>
  <c r="S39" i="6"/>
  <c r="U39" i="6" s="1"/>
  <c r="V39" i="6" s="1"/>
  <c r="AO15" i="5"/>
  <c r="AP15" i="5" s="1"/>
  <c r="B20" i="4"/>
  <c r="I19" i="4"/>
  <c r="K19" i="4" s="1"/>
  <c r="L19" i="4" s="1"/>
  <c r="B22" i="5"/>
  <c r="F15" i="6"/>
  <c r="I15" i="6"/>
  <c r="J15" i="6"/>
  <c r="D19" i="4"/>
  <c r="F19" i="4" s="1"/>
  <c r="G18" i="4"/>
  <c r="G15" i="5"/>
  <c r="D16" i="5"/>
  <c r="Q16" i="5"/>
  <c r="N17" i="5"/>
  <c r="AA15" i="5"/>
  <c r="X16" i="5"/>
  <c r="B21" i="4" l="1"/>
  <c r="I20" i="4"/>
  <c r="K20" i="4" s="1"/>
  <c r="L20" i="4" s="1"/>
  <c r="Z16" i="5"/>
  <c r="AD16" i="5"/>
  <c r="AC16" i="5"/>
  <c r="AE16" i="5" s="1"/>
  <c r="AF16" i="5" s="1"/>
  <c r="K15" i="6"/>
  <c r="L15" i="6" s="1"/>
  <c r="P17" i="5"/>
  <c r="S17" i="5"/>
  <c r="U17" i="5" s="1"/>
  <c r="V17" i="5" s="1"/>
  <c r="T17" i="5"/>
  <c r="D16" i="6"/>
  <c r="G15" i="6"/>
  <c r="F16" i="5"/>
  <c r="J16" i="5"/>
  <c r="I16" i="5"/>
  <c r="K16" i="5" s="1"/>
  <c r="L16" i="5" s="1"/>
  <c r="N40" i="6"/>
  <c r="Q39" i="6"/>
  <c r="AM16" i="5"/>
  <c r="AJ16" i="5"/>
  <c r="AN16" i="5"/>
  <c r="D20" i="4"/>
  <c r="F20" i="4" s="1"/>
  <c r="G19" i="4"/>
  <c r="B23" i="5"/>
  <c r="Q17" i="5" l="1"/>
  <c r="N18" i="5"/>
  <c r="G16" i="5"/>
  <c r="D17" i="5"/>
  <c r="AA16" i="5"/>
  <c r="X17" i="5"/>
  <c r="B24" i="5"/>
  <c r="P40" i="6"/>
  <c r="T40" i="6"/>
  <c r="S40" i="6"/>
  <c r="U40" i="6" s="1"/>
  <c r="V40" i="6" s="1"/>
  <c r="D21" i="4"/>
  <c r="F21" i="4" s="1"/>
  <c r="G20" i="4"/>
  <c r="AK16" i="5"/>
  <c r="AH17" i="5"/>
  <c r="F16" i="6"/>
  <c r="I16" i="6"/>
  <c r="J16" i="6"/>
  <c r="AO16" i="5"/>
  <c r="AP16" i="5" s="1"/>
  <c r="I21" i="4"/>
  <c r="K21" i="4" s="1"/>
  <c r="L21" i="4" s="1"/>
  <c r="B22" i="4"/>
  <c r="B25" i="5" l="1"/>
  <c r="B23" i="4"/>
  <c r="I22" i="4"/>
  <c r="K22" i="4" s="1"/>
  <c r="L22" i="4" s="1"/>
  <c r="D22" i="4"/>
  <c r="F22" i="4" s="1"/>
  <c r="G21" i="4"/>
  <c r="F17" i="5"/>
  <c r="I17" i="5"/>
  <c r="J17" i="5"/>
  <c r="Z17" i="5"/>
  <c r="AD17" i="5"/>
  <c r="AC17" i="5"/>
  <c r="AE17" i="5" s="1"/>
  <c r="AF17" i="5" s="1"/>
  <c r="K16" i="6"/>
  <c r="L16" i="6" s="1"/>
  <c r="N41" i="6"/>
  <c r="Q40" i="6"/>
  <c r="D17" i="6"/>
  <c r="G16" i="6"/>
  <c r="AM17" i="5"/>
  <c r="AJ17" i="5"/>
  <c r="AN17" i="5"/>
  <c r="P18" i="5"/>
  <c r="T18" i="5"/>
  <c r="S18" i="5"/>
  <c r="U18" i="5" s="1"/>
  <c r="V18" i="5" s="1"/>
  <c r="D23" i="4" l="1"/>
  <c r="F23" i="4" s="1"/>
  <c r="G22" i="4"/>
  <c r="Q18" i="5"/>
  <c r="N19" i="5"/>
  <c r="AK17" i="5"/>
  <c r="AH18" i="5"/>
  <c r="AA17" i="5"/>
  <c r="X18" i="5"/>
  <c r="F17" i="6"/>
  <c r="J17" i="6"/>
  <c r="I17" i="6"/>
  <c r="K17" i="6" s="1"/>
  <c r="L17" i="6" s="1"/>
  <c r="K17" i="5"/>
  <c r="L17" i="5" s="1"/>
  <c r="AO17" i="5"/>
  <c r="AP17" i="5" s="1"/>
  <c r="G17" i="5"/>
  <c r="D18" i="5"/>
  <c r="I23" i="4"/>
  <c r="K23" i="4" s="1"/>
  <c r="L23" i="4" s="1"/>
  <c r="B24" i="4"/>
  <c r="P41" i="6"/>
  <c r="T41" i="6"/>
  <c r="S41" i="6"/>
  <c r="U41" i="6" s="1"/>
  <c r="V41" i="6" s="1"/>
  <c r="B26" i="5"/>
  <c r="F18" i="5" l="1"/>
  <c r="J18" i="5"/>
  <c r="I18" i="5"/>
  <c r="K18" i="5" s="1"/>
  <c r="L18" i="5" s="1"/>
  <c r="Z18" i="5"/>
  <c r="AD18" i="5"/>
  <c r="AC18" i="5"/>
  <c r="AE18" i="5" s="1"/>
  <c r="AF18" i="5" s="1"/>
  <c r="AJ18" i="5"/>
  <c r="AN18" i="5"/>
  <c r="AM18" i="5"/>
  <c r="B27" i="5"/>
  <c r="P19" i="5"/>
  <c r="S19" i="5"/>
  <c r="U19" i="5" s="1"/>
  <c r="V19" i="5" s="1"/>
  <c r="T19" i="5"/>
  <c r="N42" i="6"/>
  <c r="Q41" i="6"/>
  <c r="I24" i="4"/>
  <c r="K24" i="4" s="1"/>
  <c r="L24" i="4" s="1"/>
  <c r="B25" i="4"/>
  <c r="D18" i="6"/>
  <c r="G17" i="6"/>
  <c r="D24" i="4"/>
  <c r="F24" i="4" s="1"/>
  <c r="G23" i="4"/>
  <c r="Q19" i="5" l="1"/>
  <c r="N20" i="5"/>
  <c r="B28" i="5"/>
  <c r="D25" i="4"/>
  <c r="F25" i="4" s="1"/>
  <c r="G24" i="4"/>
  <c r="AK18" i="5"/>
  <c r="AH19" i="5"/>
  <c r="F18" i="6"/>
  <c r="J18" i="6"/>
  <c r="I18" i="6"/>
  <c r="K18" i="6" s="1"/>
  <c r="L18" i="6" s="1"/>
  <c r="B26" i="4"/>
  <c r="I25" i="4"/>
  <c r="K25" i="4" s="1"/>
  <c r="L25" i="4" s="1"/>
  <c r="AA18" i="5"/>
  <c r="X19" i="5"/>
  <c r="P42" i="6"/>
  <c r="T42" i="6"/>
  <c r="S42" i="6"/>
  <c r="U42" i="6" s="1"/>
  <c r="V42" i="6" s="1"/>
  <c r="AO18" i="5"/>
  <c r="AP18" i="5" s="1"/>
  <c r="G18" i="5"/>
  <c r="D19" i="5"/>
  <c r="F19" i="5" l="1"/>
  <c r="I19" i="5"/>
  <c r="J19" i="5"/>
  <c r="D26" i="4"/>
  <c r="F26" i="4" s="1"/>
  <c r="G25" i="4"/>
  <c r="D19" i="6"/>
  <c r="G18" i="6"/>
  <c r="B27" i="4"/>
  <c r="I26" i="4"/>
  <c r="K26" i="4" s="1"/>
  <c r="L26" i="4" s="1"/>
  <c r="B29" i="5"/>
  <c r="N43" i="6"/>
  <c r="Q42" i="6"/>
  <c r="AJ19" i="5"/>
  <c r="AN19" i="5"/>
  <c r="AM19" i="5"/>
  <c r="AO19" i="5" s="1"/>
  <c r="AP19" i="5" s="1"/>
  <c r="Z19" i="5"/>
  <c r="AC19" i="5"/>
  <c r="AD19" i="5"/>
  <c r="P20" i="5"/>
  <c r="T20" i="5"/>
  <c r="S20" i="5"/>
  <c r="B28" i="4" l="1"/>
  <c r="I27" i="4"/>
  <c r="K27" i="4" s="1"/>
  <c r="L27" i="4" s="1"/>
  <c r="P43" i="6"/>
  <c r="S43" i="6"/>
  <c r="T43" i="6"/>
  <c r="F19" i="6"/>
  <c r="I19" i="6"/>
  <c r="J19" i="6"/>
  <c r="AA19" i="5"/>
  <c r="X20" i="5"/>
  <c r="K19" i="5"/>
  <c r="L19" i="5" s="1"/>
  <c r="Q20" i="5"/>
  <c r="N21" i="5"/>
  <c r="AE19" i="5"/>
  <c r="AF19" i="5" s="1"/>
  <c r="D27" i="4"/>
  <c r="F27" i="4" s="1"/>
  <c r="G26" i="4"/>
  <c r="B30" i="5"/>
  <c r="U20" i="5"/>
  <c r="V20" i="5" s="1"/>
  <c r="AK19" i="5"/>
  <c r="AH20" i="5"/>
  <c r="G19" i="5"/>
  <c r="D20" i="5"/>
  <c r="D28" i="4" l="1"/>
  <c r="F28" i="4" s="1"/>
  <c r="G27" i="4"/>
  <c r="D20" i="6"/>
  <c r="G19" i="6"/>
  <c r="P21" i="5"/>
  <c r="T21" i="5"/>
  <c r="S21" i="5"/>
  <c r="U21" i="5" s="1"/>
  <c r="V21" i="5" s="1"/>
  <c r="AM20" i="5"/>
  <c r="AO20" i="5" s="1"/>
  <c r="AP20" i="5" s="1"/>
  <c r="AJ20" i="5"/>
  <c r="AN20" i="5"/>
  <c r="K19" i="6"/>
  <c r="L19" i="6" s="1"/>
  <c r="U43" i="6"/>
  <c r="V43" i="6" s="1"/>
  <c r="N44" i="6"/>
  <c r="Q43" i="6"/>
  <c r="F20" i="5"/>
  <c r="J20" i="5"/>
  <c r="I20" i="5"/>
  <c r="Z20" i="5"/>
  <c r="AC20" i="5"/>
  <c r="AD20" i="5"/>
  <c r="B31" i="5"/>
  <c r="B29" i="4"/>
  <c r="I28" i="4"/>
  <c r="K28" i="4" s="1"/>
  <c r="L28" i="4" s="1"/>
  <c r="B32" i="5" l="1"/>
  <c r="G20" i="5"/>
  <c r="D21" i="5"/>
  <c r="P44" i="6"/>
  <c r="T44" i="6"/>
  <c r="S44" i="6"/>
  <c r="U44" i="6" s="1"/>
  <c r="V44" i="6" s="1"/>
  <c r="AE20" i="5"/>
  <c r="AF20" i="5" s="1"/>
  <c r="F20" i="6"/>
  <c r="I20" i="6"/>
  <c r="J20" i="6"/>
  <c r="Q21" i="5"/>
  <c r="N22" i="5"/>
  <c r="I29" i="4"/>
  <c r="K29" i="4" s="1"/>
  <c r="L29" i="4" s="1"/>
  <c r="B30" i="4"/>
  <c r="AA20" i="5"/>
  <c r="X21" i="5"/>
  <c r="K20" i="5"/>
  <c r="L20" i="5" s="1"/>
  <c r="AK20" i="5"/>
  <c r="AH21" i="5"/>
  <c r="D29" i="4"/>
  <c r="F29" i="4" s="1"/>
  <c r="G28" i="4"/>
  <c r="D30" i="4" l="1"/>
  <c r="F30" i="4" s="1"/>
  <c r="G29" i="4"/>
  <c r="N45" i="6"/>
  <c r="Q44" i="6"/>
  <c r="B33" i="5"/>
  <c r="P22" i="5"/>
  <c r="T22" i="5"/>
  <c r="S22" i="5"/>
  <c r="U22" i="5" s="1"/>
  <c r="V22" i="5" s="1"/>
  <c r="AM21" i="5"/>
  <c r="AJ21" i="5"/>
  <c r="AN21" i="5"/>
  <c r="F21" i="5"/>
  <c r="J21" i="5"/>
  <c r="I21" i="5"/>
  <c r="K20" i="6"/>
  <c r="L20" i="6" s="1"/>
  <c r="Z21" i="5"/>
  <c r="AC21" i="5"/>
  <c r="AD21" i="5"/>
  <c r="D21" i="6"/>
  <c r="G20" i="6"/>
  <c r="B31" i="4"/>
  <c r="I30" i="4"/>
  <c r="K30" i="4" s="1"/>
  <c r="L30" i="4" s="1"/>
  <c r="G21" i="5" l="1"/>
  <c r="D22" i="5"/>
  <c r="AK21" i="5"/>
  <c r="AH22" i="5"/>
  <c r="F21" i="6"/>
  <c r="I21" i="6"/>
  <c r="J21" i="6"/>
  <c r="AE21" i="5"/>
  <c r="AF21" i="5" s="1"/>
  <c r="AO21" i="5"/>
  <c r="AP21" i="5" s="1"/>
  <c r="AA21" i="5"/>
  <c r="X22" i="5"/>
  <c r="P45" i="6"/>
  <c r="T45" i="6"/>
  <c r="S45" i="6"/>
  <c r="U45" i="6" s="1"/>
  <c r="V45" i="6" s="1"/>
  <c r="K21" i="5"/>
  <c r="L21" i="5" s="1"/>
  <c r="Q22" i="5"/>
  <c r="N23" i="5"/>
  <c r="B34" i="5"/>
  <c r="I31" i="4"/>
  <c r="K31" i="4" s="1"/>
  <c r="L31" i="4" s="1"/>
  <c r="B32" i="4"/>
  <c r="G30" i="4"/>
  <c r="D31" i="4"/>
  <c r="F31" i="4" s="1"/>
  <c r="D22" i="6" l="1"/>
  <c r="G21" i="6"/>
  <c r="K21" i="6"/>
  <c r="L21" i="6" s="1"/>
  <c r="N46" i="6"/>
  <c r="Q45" i="6"/>
  <c r="D32" i="4"/>
  <c r="F32" i="4" s="1"/>
  <c r="G31" i="4"/>
  <c r="F22" i="5"/>
  <c r="J22" i="5"/>
  <c r="I22" i="5"/>
  <c r="K22" i="5" s="1"/>
  <c r="L22" i="5" s="1"/>
  <c r="I32" i="4"/>
  <c r="K32" i="4" s="1"/>
  <c r="L32" i="4" s="1"/>
  <c r="B33" i="4"/>
  <c r="AJ22" i="5"/>
  <c r="AN22" i="5"/>
  <c r="AM22" i="5"/>
  <c r="AO22" i="5" s="1"/>
  <c r="AP22" i="5" s="1"/>
  <c r="B35" i="5"/>
  <c r="Z22" i="5"/>
  <c r="AD22" i="5"/>
  <c r="AC22" i="5"/>
  <c r="AE22" i="5" s="1"/>
  <c r="AF22" i="5" s="1"/>
  <c r="P23" i="5"/>
  <c r="T23" i="5"/>
  <c r="S23" i="5"/>
  <c r="U23" i="5" s="1"/>
  <c r="V23" i="5" s="1"/>
  <c r="D33" i="4" l="1"/>
  <c r="F33" i="4" s="1"/>
  <c r="G32" i="4"/>
  <c r="AK22" i="5"/>
  <c r="AH23" i="5"/>
  <c r="Q23" i="5"/>
  <c r="N24" i="5"/>
  <c r="G22" i="5"/>
  <c r="D23" i="5"/>
  <c r="AA22" i="5"/>
  <c r="X23" i="5"/>
  <c r="B34" i="4"/>
  <c r="I33" i="4"/>
  <c r="K33" i="4" s="1"/>
  <c r="L33" i="4" s="1"/>
  <c r="P46" i="6"/>
  <c r="T46" i="6"/>
  <c r="S46" i="6"/>
  <c r="U46" i="6" s="1"/>
  <c r="V46" i="6" s="1"/>
  <c r="B36" i="5"/>
  <c r="F22" i="6"/>
  <c r="I22" i="6"/>
  <c r="J22" i="6"/>
  <c r="N47" i="6" l="1"/>
  <c r="Q46" i="6"/>
  <c r="Z23" i="5"/>
  <c r="AD23" i="5"/>
  <c r="AC23" i="5"/>
  <c r="AE23" i="5" s="1"/>
  <c r="AF23" i="5" s="1"/>
  <c r="F23" i="5"/>
  <c r="J23" i="5"/>
  <c r="I23" i="5"/>
  <c r="K23" i="5" s="1"/>
  <c r="L23" i="5" s="1"/>
  <c r="K22" i="6"/>
  <c r="L22" i="6" s="1"/>
  <c r="P24" i="5"/>
  <c r="T24" i="5"/>
  <c r="S24" i="5"/>
  <c r="U24" i="5" s="1"/>
  <c r="V24" i="5" s="1"/>
  <c r="D23" i="6"/>
  <c r="G22" i="6"/>
  <c r="AJ23" i="5"/>
  <c r="AN23" i="5"/>
  <c r="AM23" i="5"/>
  <c r="B35" i="4"/>
  <c r="I34" i="4"/>
  <c r="K34" i="4" s="1"/>
  <c r="L34" i="4" s="1"/>
  <c r="B37" i="5"/>
  <c r="D34" i="4"/>
  <c r="F34" i="4" s="1"/>
  <c r="G33" i="4"/>
  <c r="G23" i="5" l="1"/>
  <c r="D24" i="5"/>
  <c r="F23" i="6"/>
  <c r="I23" i="6"/>
  <c r="J23" i="6"/>
  <c r="B38" i="5"/>
  <c r="B36" i="4"/>
  <c r="I35" i="4"/>
  <c r="K35" i="4" s="1"/>
  <c r="L35" i="4" s="1"/>
  <c r="Q24" i="5"/>
  <c r="N25" i="5"/>
  <c r="AK23" i="5"/>
  <c r="AH24" i="5"/>
  <c r="AA23" i="5"/>
  <c r="X24" i="5"/>
  <c r="D35" i="4"/>
  <c r="F35" i="4" s="1"/>
  <c r="G34" i="4"/>
  <c r="AO23" i="5"/>
  <c r="AP23" i="5" s="1"/>
  <c r="P47" i="6"/>
  <c r="T47" i="6"/>
  <c r="S47" i="6"/>
  <c r="U47" i="6" s="1"/>
  <c r="V47" i="6" s="1"/>
  <c r="N48" i="6" l="1"/>
  <c r="Q47" i="6"/>
  <c r="D36" i="4"/>
  <c r="F36" i="4" s="1"/>
  <c r="G35" i="4"/>
  <c r="AM24" i="5"/>
  <c r="AJ24" i="5"/>
  <c r="AN24" i="5"/>
  <c r="B39" i="5"/>
  <c r="P25" i="5"/>
  <c r="S25" i="5"/>
  <c r="T25" i="5"/>
  <c r="K23" i="6"/>
  <c r="L23" i="6" s="1"/>
  <c r="B37" i="4"/>
  <c r="I36" i="4"/>
  <c r="K36" i="4" s="1"/>
  <c r="L36" i="4" s="1"/>
  <c r="D24" i="6"/>
  <c r="G23" i="6"/>
  <c r="Z24" i="5"/>
  <c r="AD24" i="5"/>
  <c r="AC24" i="5"/>
  <c r="AE24" i="5" s="1"/>
  <c r="AF24" i="5" s="1"/>
  <c r="F24" i="5"/>
  <c r="J24" i="5"/>
  <c r="I24" i="5"/>
  <c r="K24" i="5" s="1"/>
  <c r="L24" i="5" s="1"/>
  <c r="Q25" i="5" l="1"/>
  <c r="N26" i="5"/>
  <c r="U25" i="5"/>
  <c r="V25" i="5" s="1"/>
  <c r="AO24" i="5"/>
  <c r="AP24" i="5" s="1"/>
  <c r="D37" i="4"/>
  <c r="F37" i="4" s="1"/>
  <c r="G36" i="4"/>
  <c r="B40" i="5"/>
  <c r="G24" i="5"/>
  <c r="D25" i="5"/>
  <c r="AK24" i="5"/>
  <c r="AH25" i="5"/>
  <c r="AA24" i="5"/>
  <c r="X25" i="5"/>
  <c r="F24" i="6"/>
  <c r="I24" i="6"/>
  <c r="J24" i="6"/>
  <c r="I37" i="4"/>
  <c r="K37" i="4" s="1"/>
  <c r="L37" i="4" s="1"/>
  <c r="B38" i="4"/>
  <c r="P48" i="6"/>
  <c r="S48" i="6"/>
  <c r="U48" i="6" s="1"/>
  <c r="V48" i="6" s="1"/>
  <c r="T48" i="6"/>
  <c r="B39" i="4" l="1"/>
  <c r="I38" i="4"/>
  <c r="K38" i="4" s="1"/>
  <c r="L38" i="4" s="1"/>
  <c r="D38" i="4"/>
  <c r="F38" i="4" s="1"/>
  <c r="G37" i="4"/>
  <c r="D25" i="6"/>
  <c r="G24" i="6"/>
  <c r="P26" i="5"/>
  <c r="T26" i="5"/>
  <c r="S26" i="5"/>
  <c r="N49" i="6"/>
  <c r="Q48" i="6"/>
  <c r="AM25" i="5"/>
  <c r="AO25" i="5" s="1"/>
  <c r="AP25" i="5" s="1"/>
  <c r="AJ25" i="5"/>
  <c r="AN25" i="5"/>
  <c r="F25" i="5"/>
  <c r="I25" i="5"/>
  <c r="K25" i="5" s="1"/>
  <c r="L25" i="5" s="1"/>
  <c r="J25" i="5"/>
  <c r="K24" i="6"/>
  <c r="L24" i="6" s="1"/>
  <c r="Z25" i="5"/>
  <c r="AD25" i="5"/>
  <c r="AC25" i="5"/>
  <c r="B41" i="5"/>
  <c r="G25" i="5" l="1"/>
  <c r="D26" i="5"/>
  <c r="Q26" i="5"/>
  <c r="N27" i="5"/>
  <c r="B42" i="5"/>
  <c r="AE25" i="5"/>
  <c r="AF25" i="5" s="1"/>
  <c r="AK25" i="5"/>
  <c r="AH26" i="5"/>
  <c r="F25" i="6"/>
  <c r="J25" i="6"/>
  <c r="I25" i="6"/>
  <c r="AA25" i="5"/>
  <c r="X26" i="5"/>
  <c r="D39" i="4"/>
  <c r="F39" i="4" s="1"/>
  <c r="G38" i="4"/>
  <c r="P49" i="6"/>
  <c r="S49" i="6"/>
  <c r="U49" i="6" s="1"/>
  <c r="V49" i="6" s="1"/>
  <c r="T49" i="6"/>
  <c r="U26" i="5"/>
  <c r="V26" i="5" s="1"/>
  <c r="I39" i="4"/>
  <c r="K39" i="4" s="1"/>
  <c r="L39" i="4" s="1"/>
  <c r="B40" i="4"/>
  <c r="K25" i="6" l="1"/>
  <c r="L25" i="6" s="1"/>
  <c r="B43" i="5"/>
  <c r="N50" i="6"/>
  <c r="Q49" i="6"/>
  <c r="AJ26" i="5"/>
  <c r="AN26" i="5"/>
  <c r="AM26" i="5"/>
  <c r="AO26" i="5" s="1"/>
  <c r="AP26" i="5" s="1"/>
  <c r="P27" i="5"/>
  <c r="S27" i="5"/>
  <c r="T27" i="5"/>
  <c r="D26" i="6"/>
  <c r="G25" i="6"/>
  <c r="D40" i="4"/>
  <c r="F40" i="4" s="1"/>
  <c r="G39" i="4"/>
  <c r="F26" i="5"/>
  <c r="J26" i="5"/>
  <c r="I26" i="5"/>
  <c r="K26" i="5" s="1"/>
  <c r="L26" i="5" s="1"/>
  <c r="I40" i="4"/>
  <c r="K40" i="4" s="1"/>
  <c r="L40" i="4" s="1"/>
  <c r="B41" i="4"/>
  <c r="Z26" i="5"/>
  <c r="AD26" i="5"/>
  <c r="AC26" i="5"/>
  <c r="AE26" i="5" s="1"/>
  <c r="AF26" i="5" s="1"/>
  <c r="U27" i="5" l="1"/>
  <c r="V27" i="5" s="1"/>
  <c r="B42" i="4"/>
  <c r="I41" i="4"/>
  <c r="K41" i="4" s="1"/>
  <c r="L41" i="4" s="1"/>
  <c r="P50" i="6"/>
  <c r="S50" i="6"/>
  <c r="U50" i="6" s="1"/>
  <c r="V50" i="6" s="1"/>
  <c r="T50" i="6"/>
  <c r="Q27" i="5"/>
  <c r="N28" i="5"/>
  <c r="G26" i="5"/>
  <c r="D27" i="5"/>
  <c r="AA26" i="5"/>
  <c r="X27" i="5"/>
  <c r="F26" i="6"/>
  <c r="J26" i="6"/>
  <c r="I26" i="6"/>
  <c r="B44" i="5"/>
  <c r="D41" i="4"/>
  <c r="F41" i="4" s="1"/>
  <c r="G40" i="4"/>
  <c r="AK26" i="5"/>
  <c r="AH27" i="5"/>
  <c r="AJ27" i="5" l="1"/>
  <c r="AN27" i="5"/>
  <c r="AM27" i="5"/>
  <c r="AO27" i="5" s="1"/>
  <c r="AP27" i="5" s="1"/>
  <c r="P28" i="5"/>
  <c r="T28" i="5"/>
  <c r="S28" i="5"/>
  <c r="U28" i="5" s="1"/>
  <c r="V28" i="5" s="1"/>
  <c r="K26" i="6"/>
  <c r="L26" i="6" s="1"/>
  <c r="G41" i="4"/>
  <c r="D42" i="4"/>
  <c r="F42" i="4" s="1"/>
  <c r="D27" i="6"/>
  <c r="G26" i="6"/>
  <c r="Z27" i="5"/>
  <c r="AD27" i="5"/>
  <c r="AC27" i="5"/>
  <c r="AE27" i="5" s="1"/>
  <c r="AF27" i="5" s="1"/>
  <c r="N51" i="6"/>
  <c r="Q50" i="6"/>
  <c r="B45" i="5"/>
  <c r="F27" i="5"/>
  <c r="I27" i="5"/>
  <c r="J27" i="5"/>
  <c r="B43" i="4"/>
  <c r="I42" i="4"/>
  <c r="K42" i="4" s="1"/>
  <c r="L42" i="4" s="1"/>
  <c r="K27" i="5" l="1"/>
  <c r="L27" i="5" s="1"/>
  <c r="P51" i="6"/>
  <c r="T51" i="6"/>
  <c r="S51" i="6"/>
  <c r="U51" i="6" s="1"/>
  <c r="V51" i="6" s="1"/>
  <c r="G27" i="5"/>
  <c r="D28" i="5"/>
  <c r="AA27" i="5"/>
  <c r="X28" i="5"/>
  <c r="Q28" i="5"/>
  <c r="N29" i="5"/>
  <c r="F27" i="6"/>
  <c r="I27" i="6"/>
  <c r="J27" i="6"/>
  <c r="B44" i="4"/>
  <c r="I43" i="4"/>
  <c r="K43" i="4" s="1"/>
  <c r="L43" i="4" s="1"/>
  <c r="B46" i="5"/>
  <c r="D43" i="4"/>
  <c r="F43" i="4" s="1"/>
  <c r="G42" i="4"/>
  <c r="AK27" i="5"/>
  <c r="AH28" i="5"/>
  <c r="AM28" i="5" l="1"/>
  <c r="AJ28" i="5"/>
  <c r="AN28" i="5"/>
  <c r="Z28" i="5"/>
  <c r="AD28" i="5"/>
  <c r="AC28" i="5"/>
  <c r="AE28" i="5" s="1"/>
  <c r="AF28" i="5" s="1"/>
  <c r="D44" i="4"/>
  <c r="F44" i="4" s="1"/>
  <c r="G43" i="4"/>
  <c r="B45" i="4"/>
  <c r="I44" i="4"/>
  <c r="K44" i="4" s="1"/>
  <c r="L44" i="4" s="1"/>
  <c r="D28" i="6"/>
  <c r="G27" i="6"/>
  <c r="P29" i="5"/>
  <c r="T29" i="5"/>
  <c r="S29" i="5"/>
  <c r="U29" i="5" s="1"/>
  <c r="V29" i="5" s="1"/>
  <c r="N52" i="6"/>
  <c r="Q51" i="6"/>
  <c r="F28" i="5"/>
  <c r="J28" i="5"/>
  <c r="I28" i="5"/>
  <c r="K28" i="5" s="1"/>
  <c r="L28" i="5" s="1"/>
  <c r="K27" i="6"/>
  <c r="L27" i="6" s="1"/>
  <c r="B47" i="5"/>
  <c r="Q29" i="5" l="1"/>
  <c r="N30" i="5"/>
  <c r="B48" i="5"/>
  <c r="D45" i="4"/>
  <c r="F45" i="4" s="1"/>
  <c r="G44" i="4"/>
  <c r="P52" i="6"/>
  <c r="S52" i="6"/>
  <c r="T52" i="6"/>
  <c r="AA28" i="5"/>
  <c r="X29" i="5"/>
  <c r="F28" i="6"/>
  <c r="I28" i="6"/>
  <c r="K28" i="6" s="1"/>
  <c r="L28" i="6" s="1"/>
  <c r="J28" i="6"/>
  <c r="G28" i="5"/>
  <c r="D29" i="5"/>
  <c r="AK28" i="5"/>
  <c r="AH29" i="5"/>
  <c r="I45" i="4"/>
  <c r="K45" i="4" s="1"/>
  <c r="L45" i="4" s="1"/>
  <c r="B46" i="4"/>
  <c r="AO28" i="5"/>
  <c r="AP28" i="5" s="1"/>
  <c r="D46" i="4" l="1"/>
  <c r="F46" i="4" s="1"/>
  <c r="G45" i="4"/>
  <c r="D29" i="6"/>
  <c r="G28" i="6"/>
  <c r="Z29" i="5"/>
  <c r="AC29" i="5"/>
  <c r="AD29" i="5"/>
  <c r="U52" i="6"/>
  <c r="V52" i="6" s="1"/>
  <c r="B47" i="4"/>
  <c r="I46" i="4"/>
  <c r="K46" i="4" s="1"/>
  <c r="L46" i="4" s="1"/>
  <c r="AM29" i="5"/>
  <c r="AJ29" i="5"/>
  <c r="AN29" i="5"/>
  <c r="B49" i="5"/>
  <c r="F29" i="5"/>
  <c r="J29" i="5"/>
  <c r="I29" i="5"/>
  <c r="K29" i="5" s="1"/>
  <c r="L29" i="5" s="1"/>
  <c r="N53" i="6"/>
  <c r="Q52" i="6"/>
  <c r="P30" i="5"/>
  <c r="T30" i="5"/>
  <c r="S30" i="5"/>
  <c r="U30" i="5" s="1"/>
  <c r="V30" i="5" s="1"/>
  <c r="Q30" i="5" l="1"/>
  <c r="N31" i="5"/>
  <c r="B50" i="5"/>
  <c r="P53" i="6"/>
  <c r="T53" i="6"/>
  <c r="S53" i="6"/>
  <c r="U53" i="6" s="1"/>
  <c r="V53" i="6" s="1"/>
  <c r="AE29" i="5"/>
  <c r="AF29" i="5" s="1"/>
  <c r="AA29" i="5"/>
  <c r="X30" i="5"/>
  <c r="F29" i="6"/>
  <c r="I29" i="6"/>
  <c r="J29" i="6"/>
  <c r="AK29" i="5"/>
  <c r="AH30" i="5"/>
  <c r="G29" i="5"/>
  <c r="D30" i="5"/>
  <c r="AO29" i="5"/>
  <c r="AP29" i="5" s="1"/>
  <c r="I47" i="4"/>
  <c r="K47" i="4" s="1"/>
  <c r="L47" i="4" s="1"/>
  <c r="B48" i="4"/>
  <c r="D47" i="4"/>
  <c r="F47" i="4" s="1"/>
  <c r="G46" i="4"/>
  <c r="N54" i="6" l="1"/>
  <c r="Q53" i="6"/>
  <c r="I48" i="4"/>
  <c r="K48" i="4" s="1"/>
  <c r="L48" i="4" s="1"/>
  <c r="B49" i="4"/>
  <c r="Z30" i="5"/>
  <c r="AD30" i="5"/>
  <c r="AC30" i="5"/>
  <c r="AE30" i="5" s="1"/>
  <c r="AF30" i="5" s="1"/>
  <c r="D48" i="4"/>
  <c r="F48" i="4" s="1"/>
  <c r="G47" i="4"/>
  <c r="K29" i="6"/>
  <c r="L29" i="6" s="1"/>
  <c r="D30" i="6"/>
  <c r="G29" i="6"/>
  <c r="F30" i="5"/>
  <c r="J30" i="5"/>
  <c r="I30" i="5"/>
  <c r="K30" i="5" s="1"/>
  <c r="L30" i="5" s="1"/>
  <c r="B51" i="5"/>
  <c r="AJ30" i="5"/>
  <c r="AN30" i="5"/>
  <c r="AM30" i="5"/>
  <c r="AO30" i="5" s="1"/>
  <c r="AP30" i="5" s="1"/>
  <c r="P31" i="5"/>
  <c r="T31" i="5"/>
  <c r="S31" i="5"/>
  <c r="U31" i="5" s="1"/>
  <c r="V31" i="5" s="1"/>
  <c r="G30" i="5" l="1"/>
  <c r="D31" i="5"/>
  <c r="B52" i="5"/>
  <c r="Q31" i="5"/>
  <c r="N32" i="5"/>
  <c r="D49" i="4"/>
  <c r="F49" i="4" s="1"/>
  <c r="G48" i="4"/>
  <c r="AK30" i="5"/>
  <c r="AH31" i="5"/>
  <c r="AA30" i="5"/>
  <c r="X31" i="5"/>
  <c r="I49" i="4"/>
  <c r="K49" i="4" s="1"/>
  <c r="L49" i="4" s="1"/>
  <c r="B50" i="4"/>
  <c r="F30" i="6"/>
  <c r="I30" i="6"/>
  <c r="J30" i="6"/>
  <c r="P54" i="6"/>
  <c r="T54" i="6"/>
  <c r="S54" i="6"/>
  <c r="U54" i="6" s="1"/>
  <c r="V54" i="6" s="1"/>
  <c r="Z31" i="5" l="1"/>
  <c r="AD31" i="5"/>
  <c r="AC31" i="5"/>
  <c r="AE31" i="5" s="1"/>
  <c r="AF31" i="5" s="1"/>
  <c r="N55" i="6"/>
  <c r="Q54" i="6"/>
  <c r="AJ31" i="5"/>
  <c r="AN31" i="5"/>
  <c r="AM31" i="5"/>
  <c r="AO31" i="5" s="1"/>
  <c r="AP31" i="5" s="1"/>
  <c r="B53" i="5"/>
  <c r="K30" i="6"/>
  <c r="L30" i="6" s="1"/>
  <c r="D31" i="6"/>
  <c r="G30" i="6"/>
  <c r="D50" i="4"/>
  <c r="F50" i="4" s="1"/>
  <c r="G49" i="4"/>
  <c r="F31" i="5"/>
  <c r="J31" i="5"/>
  <c r="I31" i="5"/>
  <c r="K31" i="5" s="1"/>
  <c r="L31" i="5" s="1"/>
  <c r="B51" i="4"/>
  <c r="I50" i="4"/>
  <c r="K50" i="4" s="1"/>
  <c r="L50" i="4" s="1"/>
  <c r="P32" i="5"/>
  <c r="T32" i="5"/>
  <c r="S32" i="5"/>
  <c r="U32" i="5" s="1"/>
  <c r="V32" i="5" s="1"/>
  <c r="G31" i="5" l="1"/>
  <c r="D32" i="5"/>
  <c r="Q32" i="5"/>
  <c r="N33" i="5"/>
  <c r="I31" i="6"/>
  <c r="J31" i="6"/>
  <c r="F31" i="6"/>
  <c r="B52" i="4"/>
  <c r="I51" i="4"/>
  <c r="K51" i="4" s="1"/>
  <c r="L51" i="4" s="1"/>
  <c r="AK31" i="5"/>
  <c r="AH32" i="5"/>
  <c r="B54" i="5"/>
  <c r="P55" i="6"/>
  <c r="T55" i="6"/>
  <c r="S55" i="6"/>
  <c r="U55" i="6" s="1"/>
  <c r="V55" i="6" s="1"/>
  <c r="D51" i="4"/>
  <c r="F51" i="4" s="1"/>
  <c r="G50" i="4"/>
  <c r="AA31" i="5"/>
  <c r="X32" i="5"/>
  <c r="B53" i="4" l="1"/>
  <c r="I52" i="4"/>
  <c r="K52" i="4" s="1"/>
  <c r="L52" i="4" s="1"/>
  <c r="D52" i="4"/>
  <c r="F52" i="4" s="1"/>
  <c r="G51" i="4"/>
  <c r="B55" i="5"/>
  <c r="Z32" i="5"/>
  <c r="AD32" i="5"/>
  <c r="AC32" i="5"/>
  <c r="AE32" i="5" s="1"/>
  <c r="AF32" i="5" s="1"/>
  <c r="D32" i="6"/>
  <c r="G31" i="6"/>
  <c r="K31" i="6"/>
  <c r="L31" i="6" s="1"/>
  <c r="P33" i="5"/>
  <c r="S33" i="5"/>
  <c r="T33" i="5"/>
  <c r="AM32" i="5"/>
  <c r="AJ32" i="5"/>
  <c r="AN32" i="5"/>
  <c r="F32" i="5"/>
  <c r="J32" i="5"/>
  <c r="I32" i="5"/>
  <c r="K32" i="5" s="1"/>
  <c r="L32" i="5" s="1"/>
  <c r="N56" i="6"/>
  <c r="Q55" i="6"/>
  <c r="F32" i="6" l="1"/>
  <c r="I32" i="6"/>
  <c r="J32" i="6"/>
  <c r="AK32" i="5"/>
  <c r="AH33" i="5"/>
  <c r="D53" i="4"/>
  <c r="F53" i="4" s="1"/>
  <c r="G52" i="4"/>
  <c r="AA32" i="5"/>
  <c r="X33" i="5"/>
  <c r="Q33" i="5"/>
  <c r="N34" i="5"/>
  <c r="B56" i="5"/>
  <c r="G32" i="5"/>
  <c r="D33" i="5"/>
  <c r="AO32" i="5"/>
  <c r="AP32" i="5" s="1"/>
  <c r="P56" i="6"/>
  <c r="S56" i="6"/>
  <c r="T56" i="6"/>
  <c r="U33" i="5"/>
  <c r="V33" i="5" s="1"/>
  <c r="I53" i="4"/>
  <c r="K53" i="4" s="1"/>
  <c r="L53" i="4" s="1"/>
  <c r="B54" i="4"/>
  <c r="D54" i="4" l="1"/>
  <c r="F54" i="4" s="1"/>
  <c r="G53" i="4"/>
  <c r="AM33" i="5"/>
  <c r="AJ33" i="5"/>
  <c r="AN33" i="5"/>
  <c r="N57" i="6"/>
  <c r="Q56" i="6"/>
  <c r="K32" i="6"/>
  <c r="L32" i="6" s="1"/>
  <c r="U56" i="6"/>
  <c r="V56" i="6" s="1"/>
  <c r="B57" i="5"/>
  <c r="P34" i="5"/>
  <c r="T34" i="5"/>
  <c r="S34" i="5"/>
  <c r="F33" i="5"/>
  <c r="I33" i="5"/>
  <c r="J33" i="5"/>
  <c r="B55" i="4"/>
  <c r="I54" i="4"/>
  <c r="K54" i="4" s="1"/>
  <c r="L54" i="4" s="1"/>
  <c r="Z33" i="5"/>
  <c r="AD33" i="5"/>
  <c r="AC33" i="5"/>
  <c r="D33" i="6"/>
  <c r="G32" i="6"/>
  <c r="I55" i="4" l="1"/>
  <c r="K55" i="4" s="1"/>
  <c r="L55" i="4" s="1"/>
  <c r="B56" i="4"/>
  <c r="B58" i="5"/>
  <c r="AA33" i="5"/>
  <c r="X34" i="5"/>
  <c r="Q34" i="5"/>
  <c r="N35" i="5"/>
  <c r="AK33" i="5"/>
  <c r="AH34" i="5"/>
  <c r="K33" i="5"/>
  <c r="L33" i="5" s="1"/>
  <c r="F33" i="6"/>
  <c r="J33" i="6"/>
  <c r="I33" i="6"/>
  <c r="P57" i="6"/>
  <c r="T57" i="6"/>
  <c r="S57" i="6"/>
  <c r="U57" i="6" s="1"/>
  <c r="V57" i="6" s="1"/>
  <c r="AO33" i="5"/>
  <c r="AP33" i="5" s="1"/>
  <c r="G33" i="5"/>
  <c r="D34" i="5"/>
  <c r="AE33" i="5"/>
  <c r="AF33" i="5" s="1"/>
  <c r="U34" i="5"/>
  <c r="V34" i="5" s="1"/>
  <c r="D55" i="4"/>
  <c r="F55" i="4" s="1"/>
  <c r="G54" i="4"/>
  <c r="F34" i="5" l="1"/>
  <c r="J34" i="5"/>
  <c r="I34" i="5"/>
  <c r="K34" i="5" s="1"/>
  <c r="L34" i="5" s="1"/>
  <c r="D56" i="4"/>
  <c r="F56" i="4" s="1"/>
  <c r="G55" i="4"/>
  <c r="I56" i="4"/>
  <c r="K56" i="4" s="1"/>
  <c r="L56" i="4" s="1"/>
  <c r="B57" i="4"/>
  <c r="D34" i="6"/>
  <c r="G33" i="6"/>
  <c r="AJ34" i="5"/>
  <c r="AN34" i="5"/>
  <c r="AM34" i="5"/>
  <c r="AO34" i="5" s="1"/>
  <c r="AP34" i="5" s="1"/>
  <c r="B59" i="5"/>
  <c r="P35" i="5"/>
  <c r="S35" i="5"/>
  <c r="U35" i="5" s="1"/>
  <c r="V35" i="5" s="1"/>
  <c r="T35" i="5"/>
  <c r="N58" i="6"/>
  <c r="Q57" i="6"/>
  <c r="K33" i="6"/>
  <c r="L33" i="6" s="1"/>
  <c r="Z34" i="5"/>
  <c r="AD34" i="5"/>
  <c r="AC34" i="5"/>
  <c r="AE34" i="5" s="1"/>
  <c r="AF34" i="5" s="1"/>
  <c r="B60" i="5" l="1"/>
  <c r="AA34" i="5"/>
  <c r="X35" i="5"/>
  <c r="I57" i="4"/>
  <c r="K57" i="4" s="1"/>
  <c r="L57" i="4" s="1"/>
  <c r="B58" i="4"/>
  <c r="P58" i="6"/>
  <c r="T58" i="6"/>
  <c r="S58" i="6"/>
  <c r="U58" i="6" s="1"/>
  <c r="V58" i="6" s="1"/>
  <c r="D57" i="4"/>
  <c r="F57" i="4" s="1"/>
  <c r="G56" i="4"/>
  <c r="AK34" i="5"/>
  <c r="AH35" i="5"/>
  <c r="F34" i="6"/>
  <c r="J34" i="6"/>
  <c r="I34" i="6"/>
  <c r="K34" i="6" s="1"/>
  <c r="L34" i="6" s="1"/>
  <c r="Q35" i="5"/>
  <c r="N36" i="5"/>
  <c r="G34" i="5"/>
  <c r="D35" i="5"/>
  <c r="Z35" i="5" l="1"/>
  <c r="AD35" i="5"/>
  <c r="AC35" i="5"/>
  <c r="AE35" i="5" s="1"/>
  <c r="AF35" i="5" s="1"/>
  <c r="P36" i="5"/>
  <c r="T36" i="5"/>
  <c r="S36" i="5"/>
  <c r="U36" i="5" s="1"/>
  <c r="V36" i="5" s="1"/>
  <c r="N59" i="6"/>
  <c r="Q58" i="6"/>
  <c r="AJ35" i="5"/>
  <c r="AN35" i="5"/>
  <c r="AM35" i="5"/>
  <c r="AO35" i="5" s="1"/>
  <c r="AP35" i="5" s="1"/>
  <c r="F35" i="5"/>
  <c r="I35" i="5"/>
  <c r="J35" i="5"/>
  <c r="G57" i="4"/>
  <c r="D58" i="4"/>
  <c r="F58" i="4" s="1"/>
  <c r="B61" i="5"/>
  <c r="D35" i="6"/>
  <c r="G34" i="6"/>
  <c r="B59" i="4"/>
  <c r="I58" i="4"/>
  <c r="K58" i="4" s="1"/>
  <c r="L58" i="4" s="1"/>
  <c r="B60" i="4" l="1"/>
  <c r="I59" i="4"/>
  <c r="K59" i="4" s="1"/>
  <c r="L59" i="4" s="1"/>
  <c r="D59" i="4"/>
  <c r="F59" i="4" s="1"/>
  <c r="G58" i="4"/>
  <c r="B62" i="5"/>
  <c r="G35" i="5"/>
  <c r="D36" i="5"/>
  <c r="P59" i="6"/>
  <c r="T59" i="6"/>
  <c r="S59" i="6"/>
  <c r="U59" i="6" s="1"/>
  <c r="V59" i="6" s="1"/>
  <c r="F35" i="6"/>
  <c r="I35" i="6"/>
  <c r="K35" i="6" s="1"/>
  <c r="L35" i="6" s="1"/>
  <c r="J35" i="6"/>
  <c r="K35" i="5"/>
  <c r="L35" i="5" s="1"/>
  <c r="Q36" i="5"/>
  <c r="N37" i="5"/>
  <c r="AK35" i="5"/>
  <c r="AH36" i="5"/>
  <c r="AA35" i="5"/>
  <c r="X36" i="5"/>
  <c r="B63" i="5" l="1"/>
  <c r="N60" i="6"/>
  <c r="Q59" i="6"/>
  <c r="F36" i="5"/>
  <c r="J36" i="5"/>
  <c r="I36" i="5"/>
  <c r="K36" i="5" s="1"/>
  <c r="L36" i="5" s="1"/>
  <c r="D60" i="4"/>
  <c r="F60" i="4" s="1"/>
  <c r="G59" i="4"/>
  <c r="Z36" i="5"/>
  <c r="AD36" i="5"/>
  <c r="AC36" i="5"/>
  <c r="AE36" i="5" s="1"/>
  <c r="AF36" i="5" s="1"/>
  <c r="D36" i="6"/>
  <c r="G35" i="6"/>
  <c r="AM36" i="5"/>
  <c r="AJ36" i="5"/>
  <c r="AN36" i="5"/>
  <c r="P37" i="5"/>
  <c r="T37" i="5"/>
  <c r="S37" i="5"/>
  <c r="U37" i="5" s="1"/>
  <c r="V37" i="5" s="1"/>
  <c r="B61" i="4"/>
  <c r="I60" i="4"/>
  <c r="K60" i="4" s="1"/>
  <c r="L60" i="4" s="1"/>
  <c r="F36" i="6" l="1"/>
  <c r="I36" i="6"/>
  <c r="J36" i="6"/>
  <c r="AK36" i="5"/>
  <c r="AH37" i="5"/>
  <c r="B64" i="5"/>
  <c r="I61" i="4"/>
  <c r="K61" i="4" s="1"/>
  <c r="L61" i="4" s="1"/>
  <c r="B62" i="4"/>
  <c r="Q37" i="5"/>
  <c r="N38" i="5"/>
  <c r="AO36" i="5"/>
  <c r="AP36" i="5" s="1"/>
  <c r="G36" i="5"/>
  <c r="D37" i="5"/>
  <c r="P60" i="6"/>
  <c r="S60" i="6"/>
  <c r="T60" i="6"/>
  <c r="AA36" i="5"/>
  <c r="X37" i="5"/>
  <c r="D61" i="4"/>
  <c r="F61" i="4" s="1"/>
  <c r="G60" i="4"/>
  <c r="P38" i="5" l="1"/>
  <c r="T38" i="5"/>
  <c r="S38" i="5"/>
  <c r="U38" i="5" s="1"/>
  <c r="V38" i="5" s="1"/>
  <c r="U60" i="6"/>
  <c r="V60" i="6" s="1"/>
  <c r="D62" i="4"/>
  <c r="F62" i="4" s="1"/>
  <c r="G61" i="4"/>
  <c r="B65" i="5"/>
  <c r="Z37" i="5"/>
  <c r="AC37" i="5"/>
  <c r="AD37" i="5"/>
  <c r="AM37" i="5"/>
  <c r="AO37" i="5" s="1"/>
  <c r="AP37" i="5" s="1"/>
  <c r="AJ37" i="5"/>
  <c r="AN37" i="5"/>
  <c r="B63" i="4"/>
  <c r="I62" i="4"/>
  <c r="K62" i="4" s="1"/>
  <c r="L62" i="4" s="1"/>
  <c r="N61" i="6"/>
  <c r="Q60" i="6"/>
  <c r="K36" i="6"/>
  <c r="L36" i="6" s="1"/>
  <c r="F37" i="5"/>
  <c r="J37" i="5"/>
  <c r="I37" i="5"/>
  <c r="D37" i="6"/>
  <c r="G36" i="6"/>
  <c r="AK37" i="5" l="1"/>
  <c r="AH38" i="5"/>
  <c r="G37" i="5"/>
  <c r="D38" i="5"/>
  <c r="D63" i="4"/>
  <c r="F63" i="4" s="1"/>
  <c r="G62" i="4"/>
  <c r="P61" i="6"/>
  <c r="S61" i="6"/>
  <c r="U61" i="6" s="1"/>
  <c r="V61" i="6" s="1"/>
  <c r="T61" i="6"/>
  <c r="AA37" i="5"/>
  <c r="X38" i="5"/>
  <c r="F37" i="6"/>
  <c r="I37" i="6"/>
  <c r="J37" i="6"/>
  <c r="B66" i="5"/>
  <c r="AE37" i="5"/>
  <c r="AF37" i="5" s="1"/>
  <c r="I63" i="4"/>
  <c r="K63" i="4" s="1"/>
  <c r="L63" i="4" s="1"/>
  <c r="B64" i="4"/>
  <c r="K37" i="5"/>
  <c r="L37" i="5" s="1"/>
  <c r="Q38" i="5"/>
  <c r="N39" i="5"/>
  <c r="B67" i="5" l="1"/>
  <c r="N62" i="6"/>
  <c r="Q61" i="6"/>
  <c r="D64" i="4"/>
  <c r="F64" i="4" s="1"/>
  <c r="G63" i="4"/>
  <c r="D38" i="6"/>
  <c r="G37" i="6"/>
  <c r="I64" i="4"/>
  <c r="K64" i="4" s="1"/>
  <c r="L64" i="4" s="1"/>
  <c r="B65" i="4"/>
  <c r="K37" i="6"/>
  <c r="L37" i="6" s="1"/>
  <c r="F38" i="5"/>
  <c r="J38" i="5"/>
  <c r="I38" i="5"/>
  <c r="Z38" i="5"/>
  <c r="AD38" i="5"/>
  <c r="AC38" i="5"/>
  <c r="AE38" i="5" s="1"/>
  <c r="AF38" i="5" s="1"/>
  <c r="AJ38" i="5"/>
  <c r="AN38" i="5"/>
  <c r="AM38" i="5"/>
  <c r="AO38" i="5" s="1"/>
  <c r="AP38" i="5" s="1"/>
  <c r="P39" i="5"/>
  <c r="T39" i="5"/>
  <c r="S39" i="5"/>
  <c r="U39" i="5" s="1"/>
  <c r="V39" i="5" s="1"/>
  <c r="Q39" i="5" l="1"/>
  <c r="N40" i="5"/>
  <c r="G38" i="5"/>
  <c r="D39" i="5"/>
  <c r="B66" i="4"/>
  <c r="I65" i="4"/>
  <c r="K65" i="4" s="1"/>
  <c r="L65" i="4" s="1"/>
  <c r="D65" i="4"/>
  <c r="F65" i="4" s="1"/>
  <c r="G64" i="4"/>
  <c r="AK38" i="5"/>
  <c r="AH39" i="5"/>
  <c r="P62" i="6"/>
  <c r="S62" i="6"/>
  <c r="T62" i="6"/>
  <c r="B68" i="5"/>
  <c r="AA38" i="5"/>
  <c r="X39" i="5"/>
  <c r="F38" i="6"/>
  <c r="I38" i="6"/>
  <c r="J38" i="6"/>
  <c r="K38" i="5"/>
  <c r="L38" i="5" s="1"/>
  <c r="B69" i="5" l="1"/>
  <c r="B67" i="4"/>
  <c r="I66" i="4"/>
  <c r="K66" i="4" s="1"/>
  <c r="L66" i="4" s="1"/>
  <c r="K38" i="6"/>
  <c r="L38" i="6" s="1"/>
  <c r="D66" i="4"/>
  <c r="F66" i="4" s="1"/>
  <c r="G65" i="4"/>
  <c r="D39" i="6"/>
  <c r="G38" i="6"/>
  <c r="Z39" i="5"/>
  <c r="AD39" i="5"/>
  <c r="AC39" i="5"/>
  <c r="AE39" i="5" s="1"/>
  <c r="AF39" i="5" s="1"/>
  <c r="U62" i="6"/>
  <c r="V62" i="6" s="1"/>
  <c r="F39" i="5"/>
  <c r="J39" i="5"/>
  <c r="I39" i="5"/>
  <c r="K39" i="5" s="1"/>
  <c r="L39" i="5" s="1"/>
  <c r="N63" i="6"/>
  <c r="Q62" i="6"/>
  <c r="AJ39" i="5"/>
  <c r="AN39" i="5"/>
  <c r="AM39" i="5"/>
  <c r="AO39" i="5" s="1"/>
  <c r="AP39" i="5" s="1"/>
  <c r="P40" i="5"/>
  <c r="T40" i="5"/>
  <c r="S40" i="5"/>
  <c r="U40" i="5" s="1"/>
  <c r="V40" i="5" s="1"/>
  <c r="AK39" i="5" l="1"/>
  <c r="AH40" i="5"/>
  <c r="P63" i="6"/>
  <c r="S63" i="6"/>
  <c r="T63" i="6"/>
  <c r="B68" i="4"/>
  <c r="I67" i="4"/>
  <c r="K67" i="4" s="1"/>
  <c r="L67" i="4" s="1"/>
  <c r="AA39" i="5"/>
  <c r="X40" i="5"/>
  <c r="F39" i="6"/>
  <c r="I39" i="6"/>
  <c r="J39" i="6"/>
  <c r="Q40" i="5"/>
  <c r="N41" i="5"/>
  <c r="G39" i="5"/>
  <c r="D40" i="5"/>
  <c r="D67" i="4"/>
  <c r="F67" i="4" s="1"/>
  <c r="G66" i="4"/>
  <c r="B70" i="5"/>
  <c r="P41" i="5" l="1"/>
  <c r="S41" i="5"/>
  <c r="T41" i="5"/>
  <c r="F40" i="5"/>
  <c r="J40" i="5"/>
  <c r="I40" i="5"/>
  <c r="K40" i="5" s="1"/>
  <c r="L40" i="5" s="1"/>
  <c r="B69" i="4"/>
  <c r="I68" i="4"/>
  <c r="K68" i="4" s="1"/>
  <c r="L68" i="4" s="1"/>
  <c r="B71" i="5"/>
  <c r="U63" i="6"/>
  <c r="V63" i="6" s="1"/>
  <c r="K39" i="6"/>
  <c r="L39" i="6" s="1"/>
  <c r="N64" i="6"/>
  <c r="Q63" i="6"/>
  <c r="D40" i="6"/>
  <c r="G39" i="6"/>
  <c r="AN40" i="5"/>
  <c r="AM40" i="5"/>
  <c r="AO40" i="5" s="1"/>
  <c r="AP40" i="5" s="1"/>
  <c r="AJ40" i="5"/>
  <c r="D68" i="4"/>
  <c r="F68" i="4" s="1"/>
  <c r="G67" i="4"/>
  <c r="Z40" i="5"/>
  <c r="AD40" i="5"/>
  <c r="AC40" i="5"/>
  <c r="AE40" i="5" s="1"/>
  <c r="AF40" i="5" s="1"/>
  <c r="F40" i="6" l="1"/>
  <c r="I40" i="6"/>
  <c r="J40" i="6"/>
  <c r="U41" i="5"/>
  <c r="V41" i="5" s="1"/>
  <c r="P64" i="6"/>
  <c r="S64" i="6"/>
  <c r="T64" i="6"/>
  <c r="G68" i="4"/>
  <c r="D69" i="4"/>
  <c r="F69" i="4" s="1"/>
  <c r="I69" i="4"/>
  <c r="K69" i="4" s="1"/>
  <c r="L69" i="4" s="1"/>
  <c r="B70" i="4"/>
  <c r="AK40" i="5"/>
  <c r="AH41" i="5"/>
  <c r="G40" i="5"/>
  <c r="D41" i="5"/>
  <c r="B72" i="5"/>
  <c r="AA40" i="5"/>
  <c r="X41" i="5"/>
  <c r="Q41" i="5"/>
  <c r="N42" i="5"/>
  <c r="Z41" i="5" l="1"/>
  <c r="AD41" i="5"/>
  <c r="AC41" i="5"/>
  <c r="AE41" i="5" s="1"/>
  <c r="AF41" i="5" s="1"/>
  <c r="N65" i="6"/>
  <c r="Q64" i="6"/>
  <c r="F41" i="5"/>
  <c r="I41" i="5"/>
  <c r="J41" i="5"/>
  <c r="P42" i="5"/>
  <c r="T42" i="5"/>
  <c r="S42" i="5"/>
  <c r="U42" i="5" s="1"/>
  <c r="V42" i="5" s="1"/>
  <c r="U64" i="6"/>
  <c r="V64" i="6" s="1"/>
  <c r="AM41" i="5"/>
  <c r="AJ41" i="5"/>
  <c r="AN41" i="5"/>
  <c r="B71" i="4"/>
  <c r="I70" i="4"/>
  <c r="K70" i="4" s="1"/>
  <c r="L70" i="4" s="1"/>
  <c r="K40" i="6"/>
  <c r="L40" i="6" s="1"/>
  <c r="B73" i="5"/>
  <c r="D70" i="4"/>
  <c r="F70" i="4" s="1"/>
  <c r="G69" i="4"/>
  <c r="D41" i="6"/>
  <c r="G40" i="6"/>
  <c r="I71" i="4" l="1"/>
  <c r="K71" i="4" s="1"/>
  <c r="L71" i="4" s="1"/>
  <c r="B72" i="4"/>
  <c r="G41" i="5"/>
  <c r="D42" i="5"/>
  <c r="AO41" i="5"/>
  <c r="AP41" i="5" s="1"/>
  <c r="B74" i="5"/>
  <c r="F41" i="6"/>
  <c r="J41" i="6"/>
  <c r="I41" i="6"/>
  <c r="K41" i="6" s="1"/>
  <c r="L41" i="6" s="1"/>
  <c r="D71" i="4"/>
  <c r="F71" i="4" s="1"/>
  <c r="G70" i="4"/>
  <c r="K41" i="5"/>
  <c r="L41" i="5" s="1"/>
  <c r="AK41" i="5"/>
  <c r="AH42" i="5"/>
  <c r="P65" i="6"/>
  <c r="S65" i="6"/>
  <c r="T65" i="6"/>
  <c r="Q42" i="5"/>
  <c r="N43" i="5"/>
  <c r="AA41" i="5"/>
  <c r="X42" i="5"/>
  <c r="P43" i="5" l="1"/>
  <c r="S43" i="5"/>
  <c r="T43" i="5"/>
  <c r="U65" i="6"/>
  <c r="V65" i="6" s="1"/>
  <c r="N66" i="6"/>
  <c r="Q65" i="6"/>
  <c r="I72" i="4"/>
  <c r="K72" i="4" s="1"/>
  <c r="L72" i="4" s="1"/>
  <c r="B73" i="4"/>
  <c r="B75" i="5"/>
  <c r="D72" i="4"/>
  <c r="F72" i="4" s="1"/>
  <c r="G71" i="4"/>
  <c r="F42" i="5"/>
  <c r="J42" i="5"/>
  <c r="I42" i="5"/>
  <c r="K42" i="5" s="1"/>
  <c r="L42" i="5" s="1"/>
  <c r="D42" i="6"/>
  <c r="G41" i="6"/>
  <c r="AJ42" i="5"/>
  <c r="AN42" i="5"/>
  <c r="AM42" i="5"/>
  <c r="AO42" i="5" s="1"/>
  <c r="AP42" i="5" s="1"/>
  <c r="Z42" i="5"/>
  <c r="AD42" i="5"/>
  <c r="AC42" i="5"/>
  <c r="AE42" i="5" s="1"/>
  <c r="AF42" i="5" s="1"/>
  <c r="U43" i="5" l="1"/>
  <c r="V43" i="5" s="1"/>
  <c r="AA42" i="5"/>
  <c r="X43" i="5"/>
  <c r="G42" i="5"/>
  <c r="D43" i="5"/>
  <c r="B74" i="4"/>
  <c r="I73" i="4"/>
  <c r="K73" i="4" s="1"/>
  <c r="L73" i="4" s="1"/>
  <c r="D73" i="4"/>
  <c r="F73" i="4" s="1"/>
  <c r="G72" i="4"/>
  <c r="AK42" i="5"/>
  <c r="AH43" i="5"/>
  <c r="P66" i="6"/>
  <c r="T66" i="6"/>
  <c r="S66" i="6"/>
  <c r="U66" i="6" s="1"/>
  <c r="V66" i="6" s="1"/>
  <c r="F42" i="6"/>
  <c r="J42" i="6"/>
  <c r="I42" i="6"/>
  <c r="B76" i="5"/>
  <c r="Q43" i="5"/>
  <c r="N44" i="5"/>
  <c r="P44" i="5" l="1"/>
  <c r="T44" i="5"/>
  <c r="S44" i="5"/>
  <c r="U44" i="5" s="1"/>
  <c r="V44" i="5" s="1"/>
  <c r="G73" i="4"/>
  <c r="D74" i="4"/>
  <c r="F74" i="4" s="1"/>
  <c r="D43" i="6"/>
  <c r="G42" i="6"/>
  <c r="B75" i="4"/>
  <c r="I74" i="4"/>
  <c r="K74" i="4" s="1"/>
  <c r="L74" i="4" s="1"/>
  <c r="F43" i="5"/>
  <c r="I43" i="5"/>
  <c r="J43" i="5"/>
  <c r="N67" i="6"/>
  <c r="Q66" i="6"/>
  <c r="B77" i="5"/>
  <c r="AJ43" i="5"/>
  <c r="AN43" i="5"/>
  <c r="AM43" i="5"/>
  <c r="AO43" i="5" s="1"/>
  <c r="AP43" i="5" s="1"/>
  <c r="Z43" i="5"/>
  <c r="AD43" i="5"/>
  <c r="AC43" i="5"/>
  <c r="K42" i="6"/>
  <c r="L42" i="6" s="1"/>
  <c r="B76" i="4" l="1"/>
  <c r="I75" i="4"/>
  <c r="K75" i="4" s="1"/>
  <c r="L75" i="4" s="1"/>
  <c r="F43" i="6"/>
  <c r="I43" i="6"/>
  <c r="J43" i="6"/>
  <c r="G74" i="4"/>
  <c r="D75" i="4"/>
  <c r="F75" i="4" s="1"/>
  <c r="B78" i="5"/>
  <c r="K43" i="5"/>
  <c r="L43" i="5" s="1"/>
  <c r="AA43" i="5"/>
  <c r="X44" i="5"/>
  <c r="AK43" i="5"/>
  <c r="AH44" i="5"/>
  <c r="G43" i="5"/>
  <c r="D44" i="5"/>
  <c r="P67" i="6"/>
  <c r="S67" i="6"/>
  <c r="T67" i="6"/>
  <c r="AE43" i="5"/>
  <c r="AF43" i="5" s="1"/>
  <c r="Q44" i="5"/>
  <c r="N45" i="5"/>
  <c r="D76" i="4" l="1"/>
  <c r="F76" i="4" s="1"/>
  <c r="G75" i="4"/>
  <c r="Z44" i="5"/>
  <c r="AD44" i="5"/>
  <c r="AC44" i="5"/>
  <c r="AE44" i="5" s="1"/>
  <c r="AF44" i="5" s="1"/>
  <c r="D44" i="6"/>
  <c r="G43" i="6"/>
  <c r="U67" i="6"/>
  <c r="V67" i="6" s="1"/>
  <c r="F44" i="5"/>
  <c r="J44" i="5"/>
  <c r="I44" i="5"/>
  <c r="K44" i="5" s="1"/>
  <c r="L44" i="5" s="1"/>
  <c r="B79" i="5"/>
  <c r="N68" i="6"/>
  <c r="Q67" i="6"/>
  <c r="K43" i="6"/>
  <c r="L43" i="6" s="1"/>
  <c r="P45" i="5"/>
  <c r="T45" i="5"/>
  <c r="S45" i="5"/>
  <c r="U45" i="5" s="1"/>
  <c r="V45" i="5" s="1"/>
  <c r="AN44" i="5"/>
  <c r="AM44" i="5"/>
  <c r="AO44" i="5" s="1"/>
  <c r="AP44" i="5" s="1"/>
  <c r="AJ44" i="5"/>
  <c r="B77" i="4"/>
  <c r="I76" i="4"/>
  <c r="K76" i="4" s="1"/>
  <c r="L76" i="4" s="1"/>
  <c r="F44" i="6" l="1"/>
  <c r="I44" i="6"/>
  <c r="J44" i="6"/>
  <c r="Q45" i="5"/>
  <c r="N46" i="5"/>
  <c r="I77" i="4"/>
  <c r="K77" i="4" s="1"/>
  <c r="L77" i="4" s="1"/>
  <c r="B78" i="4"/>
  <c r="B80" i="5"/>
  <c r="AA44" i="5"/>
  <c r="X45" i="5"/>
  <c r="AK44" i="5"/>
  <c r="AH45" i="5"/>
  <c r="P68" i="6"/>
  <c r="S68" i="6"/>
  <c r="T68" i="6"/>
  <c r="G44" i="5"/>
  <c r="D45" i="5"/>
  <c r="D77" i="4"/>
  <c r="F77" i="4" s="1"/>
  <c r="G76" i="4"/>
  <c r="D78" i="4" l="1"/>
  <c r="F78" i="4" s="1"/>
  <c r="G77" i="4"/>
  <c r="Z45" i="5"/>
  <c r="AC45" i="5"/>
  <c r="AD45" i="5"/>
  <c r="P46" i="5"/>
  <c r="T46" i="5"/>
  <c r="S46" i="5"/>
  <c r="U46" i="5" s="1"/>
  <c r="V46" i="5" s="1"/>
  <c r="U68" i="6"/>
  <c r="V68" i="6" s="1"/>
  <c r="K44" i="6"/>
  <c r="L44" i="6" s="1"/>
  <c r="AM45" i="5"/>
  <c r="AJ45" i="5"/>
  <c r="AN45" i="5"/>
  <c r="B79" i="4"/>
  <c r="I78" i="4"/>
  <c r="K78" i="4" s="1"/>
  <c r="L78" i="4" s="1"/>
  <c r="F45" i="5"/>
  <c r="J45" i="5"/>
  <c r="I45" i="5"/>
  <c r="K45" i="5" s="1"/>
  <c r="L45" i="5" s="1"/>
  <c r="N69" i="6"/>
  <c r="Q68" i="6"/>
  <c r="B81" i="5"/>
  <c r="D45" i="6"/>
  <c r="G44" i="6"/>
  <c r="I79" i="4" l="1"/>
  <c r="K79" i="4" s="1"/>
  <c r="L79" i="4" s="1"/>
  <c r="B80" i="4"/>
  <c r="Q46" i="5"/>
  <c r="N47" i="5"/>
  <c r="AE45" i="5"/>
  <c r="AF45" i="5" s="1"/>
  <c r="F45" i="6"/>
  <c r="I45" i="6"/>
  <c r="J45" i="6"/>
  <c r="G45" i="5"/>
  <c r="D46" i="5"/>
  <c r="B82" i="5"/>
  <c r="AK45" i="5"/>
  <c r="AH46" i="5"/>
  <c r="P69" i="6"/>
  <c r="S69" i="6"/>
  <c r="T69" i="6"/>
  <c r="AO45" i="5"/>
  <c r="AP45" i="5" s="1"/>
  <c r="AA45" i="5"/>
  <c r="X46" i="5"/>
  <c r="D79" i="4"/>
  <c r="F79" i="4" s="1"/>
  <c r="G78" i="4"/>
  <c r="D80" i="4" l="1"/>
  <c r="F80" i="4" s="1"/>
  <c r="G79" i="4"/>
  <c r="D46" i="6"/>
  <c r="G45" i="6"/>
  <c r="B83" i="5"/>
  <c r="P47" i="5"/>
  <c r="T47" i="5"/>
  <c r="S47" i="5"/>
  <c r="U47" i="5" s="1"/>
  <c r="V47" i="5" s="1"/>
  <c r="U69" i="6"/>
  <c r="V69" i="6" s="1"/>
  <c r="I80" i="4"/>
  <c r="K80" i="4" s="1"/>
  <c r="L80" i="4" s="1"/>
  <c r="B81" i="4"/>
  <c r="Z46" i="5"/>
  <c r="AD46" i="5"/>
  <c r="AC46" i="5"/>
  <c r="AE46" i="5" s="1"/>
  <c r="AF46" i="5" s="1"/>
  <c r="K45" i="6"/>
  <c r="L45" i="6" s="1"/>
  <c r="N70" i="6"/>
  <c r="Q69" i="6"/>
  <c r="F46" i="5"/>
  <c r="J46" i="5"/>
  <c r="I46" i="5"/>
  <c r="K46" i="5" s="1"/>
  <c r="L46" i="5" s="1"/>
  <c r="AJ46" i="5"/>
  <c r="AN46" i="5"/>
  <c r="AM46" i="5"/>
  <c r="AO46" i="5" s="1"/>
  <c r="AP46" i="5" s="1"/>
  <c r="B84" i="5" l="1"/>
  <c r="AA46" i="5"/>
  <c r="X47" i="5"/>
  <c r="B82" i="4"/>
  <c r="I81" i="4"/>
  <c r="K81" i="4" s="1"/>
  <c r="L81" i="4" s="1"/>
  <c r="G46" i="5"/>
  <c r="D47" i="5"/>
  <c r="P70" i="6"/>
  <c r="T70" i="6"/>
  <c r="S70" i="6"/>
  <c r="U70" i="6" s="1"/>
  <c r="V70" i="6" s="1"/>
  <c r="F46" i="6"/>
  <c r="I46" i="6"/>
  <c r="K46" i="6" s="1"/>
  <c r="L46" i="6" s="1"/>
  <c r="J46" i="6"/>
  <c r="Q47" i="5"/>
  <c r="N48" i="5"/>
  <c r="AK46" i="5"/>
  <c r="AH47" i="5"/>
  <c r="G80" i="4"/>
  <c r="D81" i="4"/>
  <c r="F81" i="4" s="1"/>
  <c r="G81" i="4" l="1"/>
  <c r="D82" i="4"/>
  <c r="F82" i="4" s="1"/>
  <c r="P48" i="5"/>
  <c r="T48" i="5"/>
  <c r="S48" i="5"/>
  <c r="U48" i="5" s="1"/>
  <c r="V48" i="5" s="1"/>
  <c r="B85" i="5"/>
  <c r="B83" i="4"/>
  <c r="I82" i="4"/>
  <c r="K82" i="4" s="1"/>
  <c r="L82" i="4" s="1"/>
  <c r="D47" i="6"/>
  <c r="G46" i="6"/>
  <c r="Z47" i="5"/>
  <c r="AD47" i="5"/>
  <c r="AC47" i="5"/>
  <c r="AJ47" i="5"/>
  <c r="AN47" i="5"/>
  <c r="AM47" i="5"/>
  <c r="AO47" i="5" s="1"/>
  <c r="AP47" i="5" s="1"/>
  <c r="N71" i="6"/>
  <c r="Q70" i="6"/>
  <c r="F47" i="5"/>
  <c r="J47" i="5"/>
  <c r="I47" i="5"/>
  <c r="G47" i="5" l="1"/>
  <c r="D48" i="5"/>
  <c r="P71" i="6"/>
  <c r="T71" i="6"/>
  <c r="S71" i="6"/>
  <c r="U71" i="6" s="1"/>
  <c r="V71" i="6" s="1"/>
  <c r="AA47" i="5"/>
  <c r="X48" i="5"/>
  <c r="B86" i="5"/>
  <c r="F47" i="6"/>
  <c r="I47" i="6"/>
  <c r="J47" i="6"/>
  <c r="B84" i="4"/>
  <c r="I83" i="4"/>
  <c r="K83" i="4" s="1"/>
  <c r="L83" i="4" s="1"/>
  <c r="Q48" i="5"/>
  <c r="N49" i="5"/>
  <c r="AK47" i="5"/>
  <c r="AH48" i="5"/>
  <c r="D83" i="4"/>
  <c r="F83" i="4" s="1"/>
  <c r="G82" i="4"/>
  <c r="K47" i="5"/>
  <c r="L47" i="5" s="1"/>
  <c r="AE47" i="5"/>
  <c r="AF47" i="5" s="1"/>
  <c r="AN48" i="5" l="1"/>
  <c r="AM48" i="5"/>
  <c r="AO48" i="5" s="1"/>
  <c r="AP48" i="5" s="1"/>
  <c r="AJ48" i="5"/>
  <c r="B85" i="4"/>
  <c r="I84" i="4"/>
  <c r="K84" i="4" s="1"/>
  <c r="L84" i="4" s="1"/>
  <c r="Z48" i="5"/>
  <c r="AD48" i="5"/>
  <c r="AC48" i="5"/>
  <c r="AE48" i="5" s="1"/>
  <c r="AF48" i="5" s="1"/>
  <c r="D84" i="4"/>
  <c r="F84" i="4" s="1"/>
  <c r="G83" i="4"/>
  <c r="K47" i="6"/>
  <c r="L47" i="6" s="1"/>
  <c r="D48" i="6"/>
  <c r="G47" i="6"/>
  <c r="P49" i="5"/>
  <c r="S49" i="5"/>
  <c r="T49" i="5"/>
  <c r="N72" i="6"/>
  <c r="Q71" i="6"/>
  <c r="B87" i="5"/>
  <c r="F48" i="5"/>
  <c r="J48" i="5"/>
  <c r="I48" i="5"/>
  <c r="K48" i="5" s="1"/>
  <c r="L48" i="5" s="1"/>
  <c r="U49" i="5" l="1"/>
  <c r="V49" i="5" s="1"/>
  <c r="AA48" i="5"/>
  <c r="X49" i="5"/>
  <c r="I85" i="4"/>
  <c r="K85" i="4" s="1"/>
  <c r="L85" i="4" s="1"/>
  <c r="B86" i="4"/>
  <c r="G48" i="5"/>
  <c r="D49" i="5"/>
  <c r="Q49" i="5"/>
  <c r="N50" i="5"/>
  <c r="B88" i="5"/>
  <c r="F48" i="6"/>
  <c r="I48" i="6"/>
  <c r="K48" i="6" s="1"/>
  <c r="L48" i="6" s="1"/>
  <c r="J48" i="6"/>
  <c r="AK48" i="5"/>
  <c r="AH49" i="5"/>
  <c r="P72" i="6"/>
  <c r="T72" i="6"/>
  <c r="S72" i="6"/>
  <c r="U72" i="6" s="1"/>
  <c r="V72" i="6" s="1"/>
  <c r="D85" i="4"/>
  <c r="F85" i="4" s="1"/>
  <c r="G84" i="4"/>
  <c r="D86" i="4" l="1"/>
  <c r="F86" i="4" s="1"/>
  <c r="G85" i="4"/>
  <c r="B87" i="4"/>
  <c r="I86" i="4"/>
  <c r="K86" i="4" s="1"/>
  <c r="L86" i="4" s="1"/>
  <c r="N73" i="6"/>
  <c r="Q72" i="6"/>
  <c r="AM49" i="5"/>
  <c r="AO49" i="5" s="1"/>
  <c r="AP49" i="5" s="1"/>
  <c r="AJ49" i="5"/>
  <c r="AN49" i="5"/>
  <c r="D49" i="6"/>
  <c r="G48" i="6"/>
  <c r="F49" i="5"/>
  <c r="I49" i="5"/>
  <c r="J49" i="5"/>
  <c r="B89" i="5"/>
  <c r="Z49" i="5"/>
  <c r="AD49" i="5"/>
  <c r="AC49" i="5"/>
  <c r="AE49" i="5" s="1"/>
  <c r="AF49" i="5" s="1"/>
  <c r="P50" i="5"/>
  <c r="T50" i="5"/>
  <c r="S50" i="5"/>
  <c r="AK49" i="5" l="1"/>
  <c r="AH50" i="5"/>
  <c r="Q50" i="5"/>
  <c r="N51" i="5"/>
  <c r="B90" i="5"/>
  <c r="K49" i="5"/>
  <c r="L49" i="5" s="1"/>
  <c r="AA49" i="5"/>
  <c r="X50" i="5"/>
  <c r="G49" i="5"/>
  <c r="D50" i="5"/>
  <c r="P73" i="6"/>
  <c r="T73" i="6"/>
  <c r="S73" i="6"/>
  <c r="I87" i="4"/>
  <c r="K87" i="4" s="1"/>
  <c r="L87" i="4" s="1"/>
  <c r="B88" i="4"/>
  <c r="F49" i="6"/>
  <c r="J49" i="6"/>
  <c r="I49" i="6"/>
  <c r="K49" i="6" s="1"/>
  <c r="L49" i="6" s="1"/>
  <c r="U50" i="5"/>
  <c r="V50" i="5" s="1"/>
  <c r="D87" i="4"/>
  <c r="F87" i="4" s="1"/>
  <c r="G86" i="4"/>
  <c r="D88" i="4" l="1"/>
  <c r="F88" i="4" s="1"/>
  <c r="G87" i="4"/>
  <c r="D50" i="6"/>
  <c r="G49" i="6"/>
  <c r="P51" i="5"/>
  <c r="S51" i="5"/>
  <c r="T51" i="5"/>
  <c r="AJ50" i="5"/>
  <c r="AN50" i="5"/>
  <c r="AM50" i="5"/>
  <c r="AO50" i="5" s="1"/>
  <c r="AP50" i="5" s="1"/>
  <c r="N74" i="6"/>
  <c r="Q73" i="6"/>
  <c r="B91" i="5"/>
  <c r="F50" i="5"/>
  <c r="J50" i="5"/>
  <c r="I50" i="5"/>
  <c r="K50" i="5" s="1"/>
  <c r="L50" i="5" s="1"/>
  <c r="Z50" i="5"/>
  <c r="AD50" i="5"/>
  <c r="AC50" i="5"/>
  <c r="AE50" i="5" s="1"/>
  <c r="AF50" i="5" s="1"/>
  <c r="I88" i="4"/>
  <c r="K88" i="4" s="1"/>
  <c r="L88" i="4" s="1"/>
  <c r="B89" i="4"/>
  <c r="U73" i="6"/>
  <c r="V73" i="6" s="1"/>
  <c r="AK50" i="5" l="1"/>
  <c r="AH51" i="5"/>
  <c r="B92" i="5"/>
  <c r="U51" i="5"/>
  <c r="V51" i="5" s="1"/>
  <c r="Q51" i="5"/>
  <c r="N52" i="5"/>
  <c r="AA50" i="5"/>
  <c r="X51" i="5"/>
  <c r="P74" i="6"/>
  <c r="T74" i="6"/>
  <c r="S74" i="6"/>
  <c r="U74" i="6" s="1"/>
  <c r="V74" i="6" s="1"/>
  <c r="F50" i="6"/>
  <c r="J50" i="6"/>
  <c r="I50" i="6"/>
  <c r="K50" i="6" s="1"/>
  <c r="L50" i="6" s="1"/>
  <c r="G50" i="5"/>
  <c r="D51" i="5"/>
  <c r="I89" i="4"/>
  <c r="K89" i="4" s="1"/>
  <c r="L89" i="4" s="1"/>
  <c r="B90" i="4"/>
  <c r="G88" i="4"/>
  <c r="D89" i="4"/>
  <c r="F89" i="4" s="1"/>
  <c r="G89" i="4" l="1"/>
  <c r="D90" i="4"/>
  <c r="F90" i="4" s="1"/>
  <c r="D51" i="6"/>
  <c r="G50" i="6"/>
  <c r="B91" i="4"/>
  <c r="I90" i="4"/>
  <c r="K90" i="4" s="1"/>
  <c r="L90" i="4" s="1"/>
  <c r="N75" i="6"/>
  <c r="Q74" i="6"/>
  <c r="F51" i="5"/>
  <c r="I51" i="5"/>
  <c r="J51" i="5"/>
  <c r="Z51" i="5"/>
  <c r="AC51" i="5"/>
  <c r="AD51" i="5"/>
  <c r="P52" i="5"/>
  <c r="T52" i="5"/>
  <c r="S52" i="5"/>
  <c r="AJ51" i="5"/>
  <c r="AN51" i="5"/>
  <c r="AM51" i="5"/>
  <c r="AO51" i="5" s="1"/>
  <c r="AP51" i="5" s="1"/>
  <c r="B93" i="5"/>
  <c r="P75" i="6" l="1"/>
  <c r="T75" i="6"/>
  <c r="S75" i="6"/>
  <c r="U75" i="6" s="1"/>
  <c r="V75" i="6" s="1"/>
  <c r="AE51" i="5"/>
  <c r="AF51" i="5" s="1"/>
  <c r="F51" i="6"/>
  <c r="I51" i="6"/>
  <c r="J51" i="6"/>
  <c r="Q52" i="5"/>
  <c r="N53" i="5"/>
  <c r="B94" i="5"/>
  <c r="K51" i="5"/>
  <c r="L51" i="5" s="1"/>
  <c r="D91" i="4"/>
  <c r="F91" i="4" s="1"/>
  <c r="G90" i="4"/>
  <c r="B92" i="4"/>
  <c r="I91" i="4"/>
  <c r="K91" i="4" s="1"/>
  <c r="L91" i="4" s="1"/>
  <c r="AA51" i="5"/>
  <c r="X52" i="5"/>
  <c r="AK51" i="5"/>
  <c r="AH52" i="5"/>
  <c r="U52" i="5"/>
  <c r="V52" i="5" s="1"/>
  <c r="G51" i="5"/>
  <c r="D52" i="5"/>
  <c r="P53" i="5" l="1"/>
  <c r="T53" i="5"/>
  <c r="S53" i="5"/>
  <c r="U53" i="5" s="1"/>
  <c r="V53" i="5" s="1"/>
  <c r="AN52" i="5"/>
  <c r="AM52" i="5"/>
  <c r="AO52" i="5" s="1"/>
  <c r="AP52" i="5" s="1"/>
  <c r="AJ52" i="5"/>
  <c r="B95" i="5"/>
  <c r="N76" i="6"/>
  <c r="Q75" i="6"/>
  <c r="D92" i="4"/>
  <c r="F92" i="4" s="1"/>
  <c r="G91" i="4"/>
  <c r="K51" i="6"/>
  <c r="L51" i="6" s="1"/>
  <c r="Z52" i="5"/>
  <c r="AD52" i="5"/>
  <c r="AC52" i="5"/>
  <c r="AE52" i="5" s="1"/>
  <c r="AF52" i="5" s="1"/>
  <c r="D52" i="6"/>
  <c r="G51" i="6"/>
  <c r="F52" i="5"/>
  <c r="J52" i="5"/>
  <c r="I52" i="5"/>
  <c r="I92" i="4"/>
  <c r="K92" i="4" s="1"/>
  <c r="L92" i="4" s="1"/>
  <c r="B93" i="4"/>
  <c r="K52" i="5" l="1"/>
  <c r="L52" i="5" s="1"/>
  <c r="F52" i="6"/>
  <c r="I52" i="6"/>
  <c r="J52" i="6"/>
  <c r="AK52" i="5"/>
  <c r="AH53" i="5"/>
  <c r="G92" i="4"/>
  <c r="D93" i="4"/>
  <c r="F93" i="4" s="1"/>
  <c r="P76" i="6"/>
  <c r="S76" i="6"/>
  <c r="T76" i="6"/>
  <c r="G52" i="5"/>
  <c r="D53" i="5"/>
  <c r="I93" i="4"/>
  <c r="K93" i="4" s="1"/>
  <c r="L93" i="4" s="1"/>
  <c r="B94" i="4"/>
  <c r="AA52" i="5"/>
  <c r="X53" i="5"/>
  <c r="B96" i="5"/>
  <c r="Q53" i="5"/>
  <c r="N54" i="5"/>
  <c r="P54" i="5" l="1"/>
  <c r="T54" i="5"/>
  <c r="S54" i="5"/>
  <c r="U54" i="5" s="1"/>
  <c r="V54" i="5" s="1"/>
  <c r="D94" i="4"/>
  <c r="F94" i="4" s="1"/>
  <c r="G93" i="4"/>
  <c r="B95" i="4"/>
  <c r="I94" i="4"/>
  <c r="K94" i="4" s="1"/>
  <c r="L94" i="4" s="1"/>
  <c r="AM53" i="5"/>
  <c r="AO53" i="5" s="1"/>
  <c r="AP53" i="5" s="1"/>
  <c r="AJ53" i="5"/>
  <c r="AN53" i="5"/>
  <c r="B97" i="5"/>
  <c r="K52" i="6"/>
  <c r="L52" i="6" s="1"/>
  <c r="U76" i="6"/>
  <c r="V76" i="6" s="1"/>
  <c r="D53" i="6"/>
  <c r="G52" i="6"/>
  <c r="F53" i="5"/>
  <c r="J53" i="5"/>
  <c r="I53" i="5"/>
  <c r="K53" i="5" s="1"/>
  <c r="L53" i="5" s="1"/>
  <c r="Z53" i="5"/>
  <c r="AC53" i="5"/>
  <c r="AE53" i="5" s="1"/>
  <c r="AF53" i="5" s="1"/>
  <c r="AD53" i="5"/>
  <c r="N77" i="6"/>
  <c r="Q76" i="6"/>
  <c r="AA53" i="5" l="1"/>
  <c r="X54" i="5"/>
  <c r="I95" i="4"/>
  <c r="K95" i="4" s="1"/>
  <c r="L95" i="4" s="1"/>
  <c r="B96" i="4"/>
  <c r="D95" i="4"/>
  <c r="F95" i="4" s="1"/>
  <c r="G94" i="4"/>
  <c r="B98" i="5"/>
  <c r="P77" i="6"/>
  <c r="T77" i="6"/>
  <c r="S77" i="6"/>
  <c r="U77" i="6" s="1"/>
  <c r="V77" i="6" s="1"/>
  <c r="F53" i="6"/>
  <c r="I53" i="6"/>
  <c r="K53" i="6" s="1"/>
  <c r="L53" i="6" s="1"/>
  <c r="J53" i="6"/>
  <c r="G53" i="5"/>
  <c r="D54" i="5"/>
  <c r="AK53" i="5"/>
  <c r="AH54" i="5"/>
  <c r="Q54" i="5"/>
  <c r="N55" i="5"/>
  <c r="D54" i="6" l="1"/>
  <c r="G53" i="6"/>
  <c r="D96" i="4"/>
  <c r="F96" i="4" s="1"/>
  <c r="G95" i="4"/>
  <c r="I96" i="4"/>
  <c r="K96" i="4" s="1"/>
  <c r="L96" i="4" s="1"/>
  <c r="B97" i="4"/>
  <c r="Z54" i="5"/>
  <c r="AC54" i="5"/>
  <c r="AE54" i="5" s="1"/>
  <c r="AF54" i="5" s="1"/>
  <c r="AD54" i="5"/>
  <c r="P55" i="5"/>
  <c r="T55" i="5"/>
  <c r="S55" i="5"/>
  <c r="U55" i="5" s="1"/>
  <c r="V55" i="5" s="1"/>
  <c r="AJ54" i="5"/>
  <c r="AN54" i="5"/>
  <c r="AM54" i="5"/>
  <c r="AO54" i="5" s="1"/>
  <c r="AP54" i="5" s="1"/>
  <c r="N78" i="6"/>
  <c r="Q77" i="6"/>
  <c r="F54" i="5"/>
  <c r="J54" i="5"/>
  <c r="I54" i="5"/>
  <c r="K54" i="5" s="1"/>
  <c r="L54" i="5" s="1"/>
  <c r="B99" i="5"/>
  <c r="P78" i="6" l="1"/>
  <c r="T78" i="6"/>
  <c r="S78" i="6"/>
  <c r="U78" i="6" s="1"/>
  <c r="V78" i="6" s="1"/>
  <c r="B100" i="5"/>
  <c r="B98" i="4"/>
  <c r="I97" i="4"/>
  <c r="K97" i="4" s="1"/>
  <c r="L97" i="4" s="1"/>
  <c r="Q55" i="5"/>
  <c r="N56" i="5"/>
  <c r="AA54" i="5"/>
  <c r="X55" i="5"/>
  <c r="AK54" i="5"/>
  <c r="AH55" i="5"/>
  <c r="D97" i="4"/>
  <c r="F97" i="4" s="1"/>
  <c r="G96" i="4"/>
  <c r="G54" i="5"/>
  <c r="D55" i="5"/>
  <c r="F54" i="6"/>
  <c r="I54" i="6"/>
  <c r="J54" i="6"/>
  <c r="Z55" i="5" l="1"/>
  <c r="AD55" i="5"/>
  <c r="AC55" i="5"/>
  <c r="AE55" i="5" s="1"/>
  <c r="AF55" i="5" s="1"/>
  <c r="B101" i="5"/>
  <c r="P56" i="5"/>
  <c r="T56" i="5"/>
  <c r="S56" i="5"/>
  <c r="U56" i="5" s="1"/>
  <c r="V56" i="5" s="1"/>
  <c r="AJ55" i="5"/>
  <c r="AN55" i="5"/>
  <c r="AM55" i="5"/>
  <c r="AO55" i="5" s="1"/>
  <c r="AP55" i="5" s="1"/>
  <c r="K54" i="6"/>
  <c r="L54" i="6" s="1"/>
  <c r="D55" i="6"/>
  <c r="G54" i="6"/>
  <c r="F55" i="5"/>
  <c r="J55" i="5"/>
  <c r="I55" i="5"/>
  <c r="K55" i="5" s="1"/>
  <c r="L55" i="5" s="1"/>
  <c r="G97" i="4"/>
  <c r="D98" i="4"/>
  <c r="F98" i="4" s="1"/>
  <c r="B99" i="4"/>
  <c r="I98" i="4"/>
  <c r="K98" i="4" s="1"/>
  <c r="L98" i="4" s="1"/>
  <c r="N79" i="6"/>
  <c r="Q78" i="6"/>
  <c r="F55" i="6" l="1"/>
  <c r="I55" i="6"/>
  <c r="J55" i="6"/>
  <c r="D99" i="4"/>
  <c r="F99" i="4" s="1"/>
  <c r="G98" i="4"/>
  <c r="B102" i="5"/>
  <c r="G55" i="5"/>
  <c r="D56" i="5"/>
  <c r="B100" i="4"/>
  <c r="I99" i="4"/>
  <c r="K99" i="4" s="1"/>
  <c r="L99" i="4" s="1"/>
  <c r="AK55" i="5"/>
  <c r="AH56" i="5"/>
  <c r="P79" i="6"/>
  <c r="S79" i="6"/>
  <c r="T79" i="6"/>
  <c r="Q56" i="5"/>
  <c r="N57" i="5"/>
  <c r="AA55" i="5"/>
  <c r="X56" i="5"/>
  <c r="Z56" i="5" l="1"/>
  <c r="AD56" i="5"/>
  <c r="AC56" i="5"/>
  <c r="AE56" i="5" s="1"/>
  <c r="AF56" i="5" s="1"/>
  <c r="AN56" i="5"/>
  <c r="AM56" i="5"/>
  <c r="AO56" i="5" s="1"/>
  <c r="AP56" i="5" s="1"/>
  <c r="AJ56" i="5"/>
  <c r="B101" i="4"/>
  <c r="I100" i="4"/>
  <c r="K100" i="4" s="1"/>
  <c r="L100" i="4" s="1"/>
  <c r="F56" i="5"/>
  <c r="J56" i="5"/>
  <c r="I56" i="5"/>
  <c r="K56" i="5" s="1"/>
  <c r="L56" i="5" s="1"/>
  <c r="U79" i="6"/>
  <c r="V79" i="6" s="1"/>
  <c r="K55" i="6"/>
  <c r="L55" i="6" s="1"/>
  <c r="B103" i="5"/>
  <c r="P57" i="5"/>
  <c r="S57" i="5"/>
  <c r="T57" i="5"/>
  <c r="D100" i="4"/>
  <c r="F100" i="4" s="1"/>
  <c r="G99" i="4"/>
  <c r="N80" i="6"/>
  <c r="Q79" i="6"/>
  <c r="D56" i="6"/>
  <c r="G55" i="6"/>
  <c r="P80" i="6" l="1"/>
  <c r="T80" i="6"/>
  <c r="S80" i="6"/>
  <c r="U80" i="6" s="1"/>
  <c r="V80" i="6" s="1"/>
  <c r="I101" i="4"/>
  <c r="K101" i="4" s="1"/>
  <c r="L101" i="4" s="1"/>
  <c r="B102" i="4"/>
  <c r="F56" i="6"/>
  <c r="I56" i="6"/>
  <c r="J56" i="6"/>
  <c r="B104" i="5"/>
  <c r="G100" i="4"/>
  <c r="D101" i="4"/>
  <c r="F101" i="4" s="1"/>
  <c r="AK56" i="5"/>
  <c r="AH57" i="5"/>
  <c r="U57" i="5"/>
  <c r="V57" i="5" s="1"/>
  <c r="Q57" i="5"/>
  <c r="N58" i="5"/>
  <c r="G56" i="5"/>
  <c r="D57" i="5"/>
  <c r="AA56" i="5"/>
  <c r="X57" i="5"/>
  <c r="D102" i="4" l="1"/>
  <c r="F102" i="4" s="1"/>
  <c r="G101" i="4"/>
  <c r="F57" i="5"/>
  <c r="I57" i="5"/>
  <c r="J57" i="5"/>
  <c r="Z57" i="5"/>
  <c r="AC57" i="5"/>
  <c r="AE57" i="5" s="1"/>
  <c r="AF57" i="5" s="1"/>
  <c r="AD57" i="5"/>
  <c r="K56" i="6"/>
  <c r="L56" i="6" s="1"/>
  <c r="D57" i="6"/>
  <c r="G56" i="6"/>
  <c r="B103" i="4"/>
  <c r="I102" i="4"/>
  <c r="K102" i="4" s="1"/>
  <c r="L102" i="4" s="1"/>
  <c r="P58" i="5"/>
  <c r="T58" i="5"/>
  <c r="S58" i="5"/>
  <c r="U58" i="5" s="1"/>
  <c r="V58" i="5" s="1"/>
  <c r="B105" i="5"/>
  <c r="AM57" i="5"/>
  <c r="AJ57" i="5"/>
  <c r="AN57" i="5"/>
  <c r="N81" i="6"/>
  <c r="Q80" i="6"/>
  <c r="AA57" i="5" l="1"/>
  <c r="X58" i="5"/>
  <c r="G57" i="5"/>
  <c r="D58" i="5"/>
  <c r="AO57" i="5"/>
  <c r="AP57" i="5" s="1"/>
  <c r="K57" i="5"/>
  <c r="L57" i="5" s="1"/>
  <c r="F57" i="6"/>
  <c r="J57" i="6"/>
  <c r="I57" i="6"/>
  <c r="AK57" i="5"/>
  <c r="AH58" i="5"/>
  <c r="Q58" i="5"/>
  <c r="N59" i="5"/>
  <c r="I103" i="4"/>
  <c r="K103" i="4" s="1"/>
  <c r="L103" i="4" s="1"/>
  <c r="B104" i="4"/>
  <c r="P81" i="6"/>
  <c r="S81" i="6"/>
  <c r="T81" i="6"/>
  <c r="B106" i="5"/>
  <c r="D103" i="4"/>
  <c r="F103" i="4" s="1"/>
  <c r="G102" i="4"/>
  <c r="D104" i="4" l="1"/>
  <c r="F104" i="4" s="1"/>
  <c r="G103" i="4"/>
  <c r="N82" i="6"/>
  <c r="Q81" i="6"/>
  <c r="D58" i="6"/>
  <c r="G57" i="6"/>
  <c r="I104" i="4"/>
  <c r="K104" i="4" s="1"/>
  <c r="L104" i="4" s="1"/>
  <c r="B105" i="4"/>
  <c r="AJ58" i="5"/>
  <c r="AN58" i="5"/>
  <c r="AM58" i="5"/>
  <c r="AO58" i="5" s="1"/>
  <c r="AP58" i="5" s="1"/>
  <c r="P59" i="5"/>
  <c r="S59" i="5"/>
  <c r="T59" i="5"/>
  <c r="F58" i="5"/>
  <c r="J58" i="5"/>
  <c r="I58" i="5"/>
  <c r="Z58" i="5"/>
  <c r="AD58" i="5"/>
  <c r="AC58" i="5"/>
  <c r="AE58" i="5" s="1"/>
  <c r="AF58" i="5" s="1"/>
  <c r="B107" i="5"/>
  <c r="U81" i="6"/>
  <c r="V81" i="6" s="1"/>
  <c r="K57" i="6"/>
  <c r="L57" i="6" s="1"/>
  <c r="G58" i="5" l="1"/>
  <c r="D59" i="5"/>
  <c r="B108" i="5"/>
  <c r="B106" i="4"/>
  <c r="I105" i="4"/>
  <c r="K105" i="4" s="1"/>
  <c r="L105" i="4" s="1"/>
  <c r="U59" i="5"/>
  <c r="V59" i="5" s="1"/>
  <c r="F58" i="6"/>
  <c r="J58" i="6"/>
  <c r="I58" i="6"/>
  <c r="K58" i="6" s="1"/>
  <c r="L58" i="6" s="1"/>
  <c r="Q59" i="5"/>
  <c r="N60" i="5"/>
  <c r="P82" i="6"/>
  <c r="T82" i="6"/>
  <c r="S82" i="6"/>
  <c r="U82" i="6" s="1"/>
  <c r="V82" i="6" s="1"/>
  <c r="AA58" i="5"/>
  <c r="X59" i="5"/>
  <c r="K58" i="5"/>
  <c r="L58" i="5" s="1"/>
  <c r="AK58" i="5"/>
  <c r="AH59" i="5"/>
  <c r="D105" i="4"/>
  <c r="F105" i="4" s="1"/>
  <c r="G104" i="4"/>
  <c r="AJ59" i="5" l="1"/>
  <c r="AN59" i="5"/>
  <c r="AM59" i="5"/>
  <c r="AO59" i="5" s="1"/>
  <c r="AP59" i="5" s="1"/>
  <c r="G105" i="4"/>
  <c r="D106" i="4"/>
  <c r="F106" i="4" s="1"/>
  <c r="N83" i="6"/>
  <c r="Q82" i="6"/>
  <c r="P60" i="5"/>
  <c r="T60" i="5"/>
  <c r="S60" i="5"/>
  <c r="U60" i="5" s="1"/>
  <c r="V60" i="5" s="1"/>
  <c r="B109" i="5"/>
  <c r="F59" i="5"/>
  <c r="I59" i="5"/>
  <c r="J59" i="5"/>
  <c r="B107" i="4"/>
  <c r="I106" i="4"/>
  <c r="K106" i="4" s="1"/>
  <c r="L106" i="4" s="1"/>
  <c r="Z59" i="5"/>
  <c r="AD59" i="5"/>
  <c r="AC59" i="5"/>
  <c r="AE59" i="5" s="1"/>
  <c r="AF59" i="5" s="1"/>
  <c r="D59" i="6"/>
  <c r="G58" i="6"/>
  <c r="G59" i="5" l="1"/>
  <c r="D60" i="5"/>
  <c r="F59" i="6"/>
  <c r="I59" i="6"/>
  <c r="J59" i="6"/>
  <c r="P83" i="6"/>
  <c r="S83" i="6"/>
  <c r="T83" i="6"/>
  <c r="AA59" i="5"/>
  <c r="X60" i="5"/>
  <c r="D107" i="4"/>
  <c r="F107" i="4" s="1"/>
  <c r="G106" i="4"/>
  <c r="B110" i="5"/>
  <c r="Q60" i="5"/>
  <c r="N61" i="5"/>
  <c r="B108" i="4"/>
  <c r="I107" i="4"/>
  <c r="K107" i="4" s="1"/>
  <c r="L107" i="4" s="1"/>
  <c r="K59" i="5"/>
  <c r="L59" i="5" s="1"/>
  <c r="AK59" i="5"/>
  <c r="AH60" i="5"/>
  <c r="AN60" i="5" l="1"/>
  <c r="AM60" i="5"/>
  <c r="AJ60" i="5"/>
  <c r="B111" i="5"/>
  <c r="N84" i="6"/>
  <c r="Q83" i="6"/>
  <c r="K59" i="6"/>
  <c r="L59" i="6" s="1"/>
  <c r="P61" i="5"/>
  <c r="T61" i="5"/>
  <c r="S61" i="5"/>
  <c r="U61" i="5" s="1"/>
  <c r="V61" i="5" s="1"/>
  <c r="Z60" i="5"/>
  <c r="AC60" i="5"/>
  <c r="AE60" i="5" s="1"/>
  <c r="AF60" i="5" s="1"/>
  <c r="AD60" i="5"/>
  <c r="U83" i="6"/>
  <c r="V83" i="6" s="1"/>
  <c r="B109" i="4"/>
  <c r="I108" i="4"/>
  <c r="K108" i="4" s="1"/>
  <c r="L108" i="4" s="1"/>
  <c r="D108" i="4"/>
  <c r="F108" i="4" s="1"/>
  <c r="G107" i="4"/>
  <c r="D60" i="6"/>
  <c r="G59" i="6"/>
  <c r="F60" i="5"/>
  <c r="J60" i="5"/>
  <c r="I60" i="5"/>
  <c r="K60" i="5" s="1"/>
  <c r="L60" i="5" s="1"/>
  <c r="B112" i="5" l="1"/>
  <c r="F60" i="6"/>
  <c r="I60" i="6"/>
  <c r="J60" i="6"/>
  <c r="AA60" i="5"/>
  <c r="X61" i="5"/>
  <c r="G108" i="4"/>
  <c r="D109" i="4"/>
  <c r="F109" i="4" s="1"/>
  <c r="Q61" i="5"/>
  <c r="N62" i="5"/>
  <c r="AO60" i="5"/>
  <c r="AP60" i="5" s="1"/>
  <c r="I109" i="4"/>
  <c r="K109" i="4" s="1"/>
  <c r="L109" i="4" s="1"/>
  <c r="B110" i="4"/>
  <c r="AK60" i="5"/>
  <c r="AH61" i="5"/>
  <c r="G60" i="5"/>
  <c r="D61" i="5"/>
  <c r="P84" i="6"/>
  <c r="S84" i="6"/>
  <c r="T84" i="6"/>
  <c r="K60" i="6" l="1"/>
  <c r="L60" i="6" s="1"/>
  <c r="D61" i="6"/>
  <c r="G60" i="6"/>
  <c r="B113" i="5"/>
  <c r="U84" i="6"/>
  <c r="V84" i="6" s="1"/>
  <c r="N85" i="6"/>
  <c r="Q84" i="6"/>
  <c r="P62" i="5"/>
  <c r="T62" i="5"/>
  <c r="S62" i="5"/>
  <c r="U62" i="5" s="1"/>
  <c r="V62" i="5" s="1"/>
  <c r="F61" i="5"/>
  <c r="J61" i="5"/>
  <c r="I61" i="5"/>
  <c r="D110" i="4"/>
  <c r="F110" i="4" s="1"/>
  <c r="G109" i="4"/>
  <c r="AM61" i="5"/>
  <c r="AJ61" i="5"/>
  <c r="AN61" i="5"/>
  <c r="Z61" i="5"/>
  <c r="AC61" i="5"/>
  <c r="AE61" i="5" s="1"/>
  <c r="AF61" i="5" s="1"/>
  <c r="AD61" i="5"/>
  <c r="B111" i="4"/>
  <c r="I110" i="4"/>
  <c r="K110" i="4" s="1"/>
  <c r="L110" i="4" s="1"/>
  <c r="AA61" i="5" l="1"/>
  <c r="X62" i="5"/>
  <c r="AK61" i="5"/>
  <c r="AH62" i="5"/>
  <c r="AO61" i="5"/>
  <c r="AP61" i="5" s="1"/>
  <c r="D111" i="4"/>
  <c r="F111" i="4" s="1"/>
  <c r="G110" i="4"/>
  <c r="P85" i="6"/>
  <c r="S85" i="6"/>
  <c r="T85" i="6"/>
  <c r="F61" i="6"/>
  <c r="I61" i="6"/>
  <c r="J61" i="6"/>
  <c r="G61" i="5"/>
  <c r="D62" i="5"/>
  <c r="Q62" i="5"/>
  <c r="N63" i="5"/>
  <c r="B114" i="5"/>
  <c r="I111" i="4"/>
  <c r="K111" i="4" s="1"/>
  <c r="L111" i="4" s="1"/>
  <c r="B112" i="4"/>
  <c r="K61" i="5"/>
  <c r="L61" i="5" s="1"/>
  <c r="N86" i="6" l="1"/>
  <c r="Q85" i="6"/>
  <c r="AJ62" i="5"/>
  <c r="AN62" i="5"/>
  <c r="AM62" i="5"/>
  <c r="AO62" i="5" s="1"/>
  <c r="AP62" i="5" s="1"/>
  <c r="Z62" i="5"/>
  <c r="AD62" i="5"/>
  <c r="AC62" i="5"/>
  <c r="AE62" i="5" s="1"/>
  <c r="AF62" i="5" s="1"/>
  <c r="I112" i="4"/>
  <c r="K112" i="4" s="1"/>
  <c r="L112" i="4" s="1"/>
  <c r="B113" i="4"/>
  <c r="F62" i="5"/>
  <c r="J62" i="5"/>
  <c r="I62" i="5"/>
  <c r="K62" i="5" s="1"/>
  <c r="L62" i="5" s="1"/>
  <c r="D112" i="4"/>
  <c r="F112" i="4" s="1"/>
  <c r="G111" i="4"/>
  <c r="B115" i="5"/>
  <c r="K61" i="6"/>
  <c r="L61" i="6" s="1"/>
  <c r="D62" i="6"/>
  <c r="G61" i="6"/>
  <c r="P63" i="5"/>
  <c r="T63" i="5"/>
  <c r="S63" i="5"/>
  <c r="U63" i="5" s="1"/>
  <c r="V63" i="5" s="1"/>
  <c r="U85" i="6"/>
  <c r="V85" i="6" s="1"/>
  <c r="Q63" i="5" l="1"/>
  <c r="N64" i="5"/>
  <c r="F62" i="6"/>
  <c r="I62" i="6"/>
  <c r="J62" i="6"/>
  <c r="I113" i="4"/>
  <c r="K113" i="4" s="1"/>
  <c r="L113" i="4" s="1"/>
  <c r="B114" i="4"/>
  <c r="D113" i="4"/>
  <c r="F113" i="4" s="1"/>
  <c r="G112" i="4"/>
  <c r="AA62" i="5"/>
  <c r="X63" i="5"/>
  <c r="G62" i="5"/>
  <c r="D63" i="5"/>
  <c r="AK62" i="5"/>
  <c r="AH63" i="5"/>
  <c r="B116" i="5"/>
  <c r="P86" i="6"/>
  <c r="T86" i="6"/>
  <c r="S86" i="6"/>
  <c r="U86" i="6" s="1"/>
  <c r="V86" i="6" s="1"/>
  <c r="D114" i="4" l="1"/>
  <c r="F114" i="4" s="1"/>
  <c r="G113" i="4"/>
  <c r="F63" i="5"/>
  <c r="J63" i="5"/>
  <c r="I63" i="5"/>
  <c r="K63" i="5" s="1"/>
  <c r="L63" i="5" s="1"/>
  <c r="AJ63" i="5"/>
  <c r="AN63" i="5"/>
  <c r="AM63" i="5"/>
  <c r="AO63" i="5" s="1"/>
  <c r="AP63" i="5" s="1"/>
  <c r="B115" i="4"/>
  <c r="I114" i="4"/>
  <c r="K114" i="4" s="1"/>
  <c r="L114" i="4" s="1"/>
  <c r="N87" i="6"/>
  <c r="Q86" i="6"/>
  <c r="K62" i="6"/>
  <c r="L62" i="6" s="1"/>
  <c r="Z63" i="5"/>
  <c r="AC63" i="5"/>
  <c r="AD63" i="5"/>
  <c r="D63" i="6"/>
  <c r="G62" i="6"/>
  <c r="P64" i="5"/>
  <c r="T64" i="5"/>
  <c r="S64" i="5"/>
  <c r="U64" i="5" s="1"/>
  <c r="V64" i="5" s="1"/>
  <c r="B117" i="5"/>
  <c r="AA63" i="5" l="1"/>
  <c r="X64" i="5"/>
  <c r="AE63" i="5"/>
  <c r="AF63" i="5" s="1"/>
  <c r="P87" i="6"/>
  <c r="T87" i="6"/>
  <c r="S87" i="6"/>
  <c r="U87" i="6" s="1"/>
  <c r="V87" i="6" s="1"/>
  <c r="B118" i="5"/>
  <c r="AK63" i="5"/>
  <c r="AH64" i="5"/>
  <c r="Q64" i="5"/>
  <c r="N65" i="5"/>
  <c r="G63" i="5"/>
  <c r="D64" i="5"/>
  <c r="I63" i="6"/>
  <c r="F63" i="6"/>
  <c r="J63" i="6"/>
  <c r="B116" i="4"/>
  <c r="I115" i="4"/>
  <c r="K115" i="4" s="1"/>
  <c r="L115" i="4" s="1"/>
  <c r="D115" i="4"/>
  <c r="F115" i="4" s="1"/>
  <c r="G114" i="4"/>
  <c r="D116" i="4" l="1"/>
  <c r="F116" i="4" s="1"/>
  <c r="G115" i="4"/>
  <c r="P65" i="5"/>
  <c r="S65" i="5"/>
  <c r="T65" i="5"/>
  <c r="N88" i="6"/>
  <c r="Q87" i="6"/>
  <c r="AN64" i="5"/>
  <c r="AM64" i="5"/>
  <c r="AJ64" i="5"/>
  <c r="D64" i="6"/>
  <c r="G63" i="6"/>
  <c r="B117" i="4"/>
  <c r="I116" i="4"/>
  <c r="K116" i="4" s="1"/>
  <c r="L116" i="4" s="1"/>
  <c r="K63" i="6"/>
  <c r="L63" i="6" s="1"/>
  <c r="Z64" i="5"/>
  <c r="AD64" i="5"/>
  <c r="AC64" i="5"/>
  <c r="AE64" i="5" s="1"/>
  <c r="AF64" i="5" s="1"/>
  <c r="F64" i="5"/>
  <c r="J64" i="5"/>
  <c r="I64" i="5"/>
  <c r="K64" i="5" s="1"/>
  <c r="L64" i="5" s="1"/>
  <c r="B119" i="5"/>
  <c r="B120" i="5" l="1"/>
  <c r="AA64" i="5"/>
  <c r="X65" i="5"/>
  <c r="U65" i="5"/>
  <c r="V65" i="5" s="1"/>
  <c r="I117" i="4"/>
  <c r="K117" i="4" s="1"/>
  <c r="L117" i="4" s="1"/>
  <c r="B118" i="4"/>
  <c r="P88" i="6"/>
  <c r="T88" i="6"/>
  <c r="S88" i="6"/>
  <c r="U88" i="6" s="1"/>
  <c r="V88" i="6" s="1"/>
  <c r="G64" i="5"/>
  <c r="D65" i="5"/>
  <c r="F64" i="6"/>
  <c r="I64" i="6"/>
  <c r="J64" i="6"/>
  <c r="Q65" i="5"/>
  <c r="N66" i="5"/>
  <c r="AK64" i="5"/>
  <c r="AH65" i="5"/>
  <c r="AO64" i="5"/>
  <c r="AP64" i="5" s="1"/>
  <c r="D117" i="4"/>
  <c r="F117" i="4" s="1"/>
  <c r="G116" i="4"/>
  <c r="D118" i="4" l="1"/>
  <c r="F118" i="4" s="1"/>
  <c r="G117" i="4"/>
  <c r="D65" i="6"/>
  <c r="G64" i="6"/>
  <c r="F65" i="5"/>
  <c r="I65" i="5"/>
  <c r="K65" i="5" s="1"/>
  <c r="L65" i="5" s="1"/>
  <c r="J65" i="5"/>
  <c r="Z65" i="5"/>
  <c r="AD65" i="5"/>
  <c r="AC65" i="5"/>
  <c r="AE65" i="5" s="1"/>
  <c r="AF65" i="5" s="1"/>
  <c r="N89" i="6"/>
  <c r="Q88" i="6"/>
  <c r="AM65" i="5"/>
  <c r="AO65" i="5" s="1"/>
  <c r="AP65" i="5" s="1"/>
  <c r="AJ65" i="5"/>
  <c r="AN65" i="5"/>
  <c r="B119" i="4"/>
  <c r="I118" i="4"/>
  <c r="K118" i="4" s="1"/>
  <c r="L118" i="4" s="1"/>
  <c r="B121" i="5"/>
  <c r="P66" i="5"/>
  <c r="T66" i="5"/>
  <c r="S66" i="5"/>
  <c r="K64" i="6"/>
  <c r="L64" i="6" s="1"/>
  <c r="I119" i="4" l="1"/>
  <c r="K119" i="4" s="1"/>
  <c r="L119" i="4" s="1"/>
  <c r="B120" i="4"/>
  <c r="AA65" i="5"/>
  <c r="X66" i="5"/>
  <c r="Q66" i="5"/>
  <c r="N67" i="5"/>
  <c r="G65" i="5"/>
  <c r="D66" i="5"/>
  <c r="P89" i="6"/>
  <c r="T89" i="6"/>
  <c r="S89" i="6"/>
  <c r="F65" i="6"/>
  <c r="J65" i="6"/>
  <c r="I65" i="6"/>
  <c r="K65" i="6" s="1"/>
  <c r="L65" i="6" s="1"/>
  <c r="AK65" i="5"/>
  <c r="AH66" i="5"/>
  <c r="B122" i="5"/>
  <c r="U66" i="5"/>
  <c r="V66" i="5" s="1"/>
  <c r="D119" i="4"/>
  <c r="F119" i="4" s="1"/>
  <c r="G118" i="4"/>
  <c r="D120" i="4" l="1"/>
  <c r="F120" i="4" s="1"/>
  <c r="G119" i="4"/>
  <c r="B123" i="5"/>
  <c r="AJ66" i="5"/>
  <c r="AN66" i="5"/>
  <c r="AM66" i="5"/>
  <c r="AO66" i="5" s="1"/>
  <c r="AP66" i="5" s="1"/>
  <c r="P67" i="5"/>
  <c r="S67" i="5"/>
  <c r="T67" i="5"/>
  <c r="F66" i="5"/>
  <c r="J66" i="5"/>
  <c r="I66" i="5"/>
  <c r="K66" i="5" s="1"/>
  <c r="L66" i="5" s="1"/>
  <c r="D66" i="6"/>
  <c r="G65" i="6"/>
  <c r="Z66" i="5"/>
  <c r="AC66" i="5"/>
  <c r="AD66" i="5"/>
  <c r="U89" i="6"/>
  <c r="V89" i="6" s="1"/>
  <c r="I120" i="4"/>
  <c r="K120" i="4" s="1"/>
  <c r="L120" i="4" s="1"/>
  <c r="B121" i="4"/>
  <c r="N90" i="6"/>
  <c r="Q89" i="6"/>
  <c r="B122" i="4" l="1"/>
  <c r="I121" i="4"/>
  <c r="K121" i="4" s="1"/>
  <c r="L121" i="4" s="1"/>
  <c r="B124" i="5"/>
  <c r="AA66" i="5"/>
  <c r="X67" i="5"/>
  <c r="G66" i="5"/>
  <c r="D67" i="5"/>
  <c r="AK66" i="5"/>
  <c r="AH67" i="5"/>
  <c r="AE66" i="5"/>
  <c r="AF66" i="5" s="1"/>
  <c r="U67" i="5"/>
  <c r="V67" i="5" s="1"/>
  <c r="Q67" i="5"/>
  <c r="N68" i="5"/>
  <c r="P90" i="6"/>
  <c r="T90" i="6"/>
  <c r="S90" i="6"/>
  <c r="U90" i="6" s="1"/>
  <c r="V90" i="6" s="1"/>
  <c r="F66" i="6"/>
  <c r="J66" i="6"/>
  <c r="I66" i="6"/>
  <c r="K66" i="6" s="1"/>
  <c r="L66" i="6" s="1"/>
  <c r="G120" i="4"/>
  <c r="D121" i="4"/>
  <c r="F121" i="4" s="1"/>
  <c r="D67" i="6" l="1"/>
  <c r="G66" i="6"/>
  <c r="B125" i="5"/>
  <c r="F67" i="5"/>
  <c r="I67" i="5"/>
  <c r="J67" i="5"/>
  <c r="AJ67" i="5"/>
  <c r="AN67" i="5"/>
  <c r="AM67" i="5"/>
  <c r="AO67" i="5" s="1"/>
  <c r="AP67" i="5" s="1"/>
  <c r="N91" i="6"/>
  <c r="Q90" i="6"/>
  <c r="G121" i="4"/>
  <c r="D122" i="4"/>
  <c r="F122" i="4" s="1"/>
  <c r="P68" i="5"/>
  <c r="T68" i="5"/>
  <c r="S68" i="5"/>
  <c r="U68" i="5" s="1"/>
  <c r="V68" i="5" s="1"/>
  <c r="Z67" i="5"/>
  <c r="AD67" i="5"/>
  <c r="AC67" i="5"/>
  <c r="AE67" i="5" s="1"/>
  <c r="AF67" i="5" s="1"/>
  <c r="B123" i="4"/>
  <c r="I122" i="4"/>
  <c r="K122" i="4" s="1"/>
  <c r="L122" i="4" s="1"/>
  <c r="B124" i="4" l="1"/>
  <c r="I123" i="4"/>
  <c r="K123" i="4" s="1"/>
  <c r="L123" i="4" s="1"/>
  <c r="P91" i="6"/>
  <c r="T91" i="6"/>
  <c r="S91" i="6"/>
  <c r="U91" i="6" s="1"/>
  <c r="V91" i="6" s="1"/>
  <c r="B126" i="5"/>
  <c r="G67" i="5"/>
  <c r="D68" i="5"/>
  <c r="Q68" i="5"/>
  <c r="N69" i="5"/>
  <c r="AA67" i="5"/>
  <c r="X68" i="5"/>
  <c r="AK67" i="5"/>
  <c r="AH68" i="5"/>
  <c r="D123" i="4"/>
  <c r="F123" i="4" s="1"/>
  <c r="G122" i="4"/>
  <c r="K67" i="5"/>
  <c r="L67" i="5" s="1"/>
  <c r="F67" i="6"/>
  <c r="I67" i="6"/>
  <c r="J67" i="6"/>
  <c r="D68" i="6" l="1"/>
  <c r="G67" i="6"/>
  <c r="B127" i="5"/>
  <c r="K67" i="6"/>
  <c r="L67" i="6" s="1"/>
  <c r="P69" i="5"/>
  <c r="T69" i="5"/>
  <c r="S69" i="5"/>
  <c r="U69" i="5" s="1"/>
  <c r="V69" i="5" s="1"/>
  <c r="F68" i="5"/>
  <c r="J68" i="5"/>
  <c r="I68" i="5"/>
  <c r="K68" i="5" s="1"/>
  <c r="L68" i="5" s="1"/>
  <c r="D124" i="4"/>
  <c r="F124" i="4" s="1"/>
  <c r="G123" i="4"/>
  <c r="N92" i="6"/>
  <c r="Q91" i="6"/>
  <c r="Z68" i="5"/>
  <c r="AD68" i="5"/>
  <c r="AC68" i="5"/>
  <c r="AE68" i="5" s="1"/>
  <c r="AF68" i="5" s="1"/>
  <c r="AN68" i="5"/>
  <c r="AM68" i="5"/>
  <c r="AO68" i="5" s="1"/>
  <c r="AP68" i="5" s="1"/>
  <c r="AJ68" i="5"/>
  <c r="B125" i="4"/>
  <c r="I124" i="4"/>
  <c r="K124" i="4" s="1"/>
  <c r="L124" i="4" s="1"/>
  <c r="AK68" i="5" l="1"/>
  <c r="AH69" i="5"/>
  <c r="D125" i="4"/>
  <c r="F125" i="4" s="1"/>
  <c r="G124" i="4"/>
  <c r="B128" i="5"/>
  <c r="G68" i="5"/>
  <c r="D69" i="5"/>
  <c r="AA68" i="5"/>
  <c r="X69" i="5"/>
  <c r="I125" i="4"/>
  <c r="K125" i="4" s="1"/>
  <c r="L125" i="4" s="1"/>
  <c r="B126" i="4"/>
  <c r="P92" i="6"/>
  <c r="T92" i="6"/>
  <c r="S92" i="6"/>
  <c r="U92" i="6" s="1"/>
  <c r="V92" i="6" s="1"/>
  <c r="Q69" i="5"/>
  <c r="N70" i="5"/>
  <c r="F68" i="6"/>
  <c r="I68" i="6"/>
  <c r="J68" i="6"/>
  <c r="N93" i="6" l="1"/>
  <c r="Q92" i="6"/>
  <c r="B127" i="4"/>
  <c r="I126" i="4"/>
  <c r="K126" i="4" s="1"/>
  <c r="L126" i="4" s="1"/>
  <c r="B129" i="5"/>
  <c r="Z69" i="5"/>
  <c r="AC69" i="5"/>
  <c r="AD69" i="5"/>
  <c r="D126" i="4"/>
  <c r="F126" i="4" s="1"/>
  <c r="G125" i="4"/>
  <c r="K68" i="6"/>
  <c r="L68" i="6" s="1"/>
  <c r="D69" i="6"/>
  <c r="G68" i="6"/>
  <c r="P70" i="5"/>
  <c r="T70" i="5"/>
  <c r="S70" i="5"/>
  <c r="U70" i="5" s="1"/>
  <c r="V70" i="5" s="1"/>
  <c r="F69" i="5"/>
  <c r="J69" i="5"/>
  <c r="I69" i="5"/>
  <c r="K69" i="5" s="1"/>
  <c r="L69" i="5" s="1"/>
  <c r="AM69" i="5"/>
  <c r="AO69" i="5" s="1"/>
  <c r="AP69" i="5" s="1"/>
  <c r="AJ69" i="5"/>
  <c r="AN69" i="5"/>
  <c r="G69" i="5" l="1"/>
  <c r="D70" i="5"/>
  <c r="B130" i="5"/>
  <c r="I127" i="4"/>
  <c r="K127" i="4" s="1"/>
  <c r="L127" i="4" s="1"/>
  <c r="B128" i="4"/>
  <c r="D127" i="4"/>
  <c r="F127" i="4" s="1"/>
  <c r="G126" i="4"/>
  <c r="F69" i="6"/>
  <c r="I69" i="6"/>
  <c r="J69" i="6"/>
  <c r="AE69" i="5"/>
  <c r="AF69" i="5" s="1"/>
  <c r="Q70" i="5"/>
  <c r="N71" i="5"/>
  <c r="AA69" i="5"/>
  <c r="X70" i="5"/>
  <c r="AK69" i="5"/>
  <c r="AH70" i="5"/>
  <c r="P93" i="6"/>
  <c r="S93" i="6"/>
  <c r="T93" i="6"/>
  <c r="U93" i="6" l="1"/>
  <c r="V93" i="6" s="1"/>
  <c r="N94" i="6"/>
  <c r="Q93" i="6"/>
  <c r="K69" i="6"/>
  <c r="L69" i="6" s="1"/>
  <c r="D128" i="4"/>
  <c r="F128" i="4" s="1"/>
  <c r="G127" i="4"/>
  <c r="AJ70" i="5"/>
  <c r="AN70" i="5"/>
  <c r="AM70" i="5"/>
  <c r="AO70" i="5" s="1"/>
  <c r="AP70" i="5" s="1"/>
  <c r="D70" i="6"/>
  <c r="G69" i="6"/>
  <c r="Z70" i="5"/>
  <c r="AD70" i="5"/>
  <c r="AC70" i="5"/>
  <c r="AE70" i="5" s="1"/>
  <c r="AF70" i="5" s="1"/>
  <c r="F70" i="5"/>
  <c r="J70" i="5"/>
  <c r="I70" i="5"/>
  <c r="K70" i="5" s="1"/>
  <c r="L70" i="5" s="1"/>
  <c r="P71" i="5"/>
  <c r="T71" i="5"/>
  <c r="S71" i="5"/>
  <c r="U71" i="5" s="1"/>
  <c r="V71" i="5" s="1"/>
  <c r="I128" i="4"/>
  <c r="K128" i="4" s="1"/>
  <c r="F70" i="6" l="1"/>
  <c r="I70" i="6"/>
  <c r="K70" i="6" s="1"/>
  <c r="L70" i="6" s="1"/>
  <c r="J70" i="6"/>
  <c r="AA70" i="5"/>
  <c r="X71" i="5"/>
  <c r="G70" i="5"/>
  <c r="D71" i="5"/>
  <c r="AK70" i="5"/>
  <c r="AH71" i="5"/>
  <c r="Q71" i="5"/>
  <c r="N72" i="5"/>
  <c r="P94" i="6"/>
  <c r="T94" i="6"/>
  <c r="S94" i="6"/>
  <c r="U94" i="6" s="1"/>
  <c r="V94" i="6" s="1"/>
  <c r="F132" i="5"/>
  <c r="L128" i="4"/>
  <c r="F132" i="6"/>
  <c r="G128" i="4"/>
  <c r="F71" i="5" l="1"/>
  <c r="J71" i="5"/>
  <c r="I71" i="5"/>
  <c r="K71" i="5" s="1"/>
  <c r="L71" i="5" s="1"/>
  <c r="Z71" i="5"/>
  <c r="AD71" i="5"/>
  <c r="AC71" i="5"/>
  <c r="AE71" i="5" s="1"/>
  <c r="AF71" i="5" s="1"/>
  <c r="P72" i="5"/>
  <c r="T72" i="5"/>
  <c r="S72" i="5"/>
  <c r="U72" i="5" s="1"/>
  <c r="V72" i="5" s="1"/>
  <c r="N95" i="6"/>
  <c r="Q94" i="6"/>
  <c r="AJ71" i="5"/>
  <c r="AN71" i="5"/>
  <c r="AM71" i="5"/>
  <c r="AO71" i="5" s="1"/>
  <c r="AP71" i="5" s="1"/>
  <c r="D71" i="6"/>
  <c r="G70" i="6"/>
  <c r="Q72" i="5" l="1"/>
  <c r="N73" i="5"/>
  <c r="AK71" i="5"/>
  <c r="AH72" i="5"/>
  <c r="AA71" i="5"/>
  <c r="X72" i="5"/>
  <c r="P95" i="6"/>
  <c r="S95" i="6"/>
  <c r="U95" i="6" s="1"/>
  <c r="V95" i="6" s="1"/>
  <c r="T95" i="6"/>
  <c r="F71" i="6"/>
  <c r="I71" i="6"/>
  <c r="J71" i="6"/>
  <c r="G71" i="5"/>
  <c r="D72" i="5"/>
  <c r="F72" i="5" l="1"/>
  <c r="J72" i="5"/>
  <c r="I72" i="5"/>
  <c r="K72" i="5" s="1"/>
  <c r="L72" i="5" s="1"/>
  <c r="N96" i="6"/>
  <c r="Q95" i="6"/>
  <c r="Z72" i="5"/>
  <c r="AD72" i="5"/>
  <c r="AC72" i="5"/>
  <c r="AE72" i="5" s="1"/>
  <c r="AF72" i="5" s="1"/>
  <c r="AN72" i="5"/>
  <c r="AM72" i="5"/>
  <c r="AO72" i="5" s="1"/>
  <c r="AP72" i="5" s="1"/>
  <c r="AJ72" i="5"/>
  <c r="K71" i="6"/>
  <c r="L71" i="6" s="1"/>
  <c r="D72" i="6"/>
  <c r="G71" i="6"/>
  <c r="P73" i="5"/>
  <c r="S73" i="5"/>
  <c r="U73" i="5" s="1"/>
  <c r="V73" i="5" s="1"/>
  <c r="T73" i="5"/>
  <c r="Q73" i="5" l="1"/>
  <c r="N74" i="5"/>
  <c r="AA72" i="5"/>
  <c r="X73" i="5"/>
  <c r="F72" i="6"/>
  <c r="I72" i="6"/>
  <c r="J72" i="6"/>
  <c r="P96" i="6"/>
  <c r="S96" i="6"/>
  <c r="T96" i="6"/>
  <c r="AK72" i="5"/>
  <c r="AH73" i="5"/>
  <c r="G72" i="5"/>
  <c r="D73" i="5"/>
  <c r="N97" i="6" l="1"/>
  <c r="Q96" i="6"/>
  <c r="F73" i="5"/>
  <c r="I73" i="5"/>
  <c r="J73" i="5"/>
  <c r="K72" i="6"/>
  <c r="L72" i="6" s="1"/>
  <c r="D73" i="6"/>
  <c r="G72" i="6"/>
  <c r="AN73" i="5"/>
  <c r="AM73" i="5"/>
  <c r="AO73" i="5" s="1"/>
  <c r="AP73" i="5" s="1"/>
  <c r="AJ73" i="5"/>
  <c r="Z73" i="5"/>
  <c r="AD73" i="5"/>
  <c r="AC73" i="5"/>
  <c r="AE73" i="5" s="1"/>
  <c r="AF73" i="5" s="1"/>
  <c r="P74" i="5"/>
  <c r="T74" i="5"/>
  <c r="S74" i="5"/>
  <c r="U96" i="6"/>
  <c r="V96" i="6" s="1"/>
  <c r="Q74" i="5" l="1"/>
  <c r="N75" i="5"/>
  <c r="G73" i="5"/>
  <c r="D74" i="5"/>
  <c r="F73" i="6"/>
  <c r="J73" i="6"/>
  <c r="I73" i="6"/>
  <c r="AA73" i="5"/>
  <c r="X74" i="5"/>
  <c r="K73" i="5"/>
  <c r="L73" i="5" s="1"/>
  <c r="AK73" i="5"/>
  <c r="AH74" i="5"/>
  <c r="U74" i="5"/>
  <c r="V74" i="5" s="1"/>
  <c r="P97" i="6"/>
  <c r="S97" i="6"/>
  <c r="T97" i="6"/>
  <c r="N98" i="6" l="1"/>
  <c r="Q97" i="6"/>
  <c r="U97" i="6"/>
  <c r="V97" i="6" s="1"/>
  <c r="K73" i="6"/>
  <c r="L73" i="6" s="1"/>
  <c r="D74" i="6"/>
  <c r="G73" i="6"/>
  <c r="AJ74" i="5"/>
  <c r="AN74" i="5"/>
  <c r="AM74" i="5"/>
  <c r="F74" i="5"/>
  <c r="J74" i="5"/>
  <c r="I74" i="5"/>
  <c r="K74" i="5" s="1"/>
  <c r="L74" i="5" s="1"/>
  <c r="P75" i="5"/>
  <c r="S75" i="5"/>
  <c r="T75" i="5"/>
  <c r="Z74" i="5"/>
  <c r="AD74" i="5"/>
  <c r="AC74" i="5"/>
  <c r="AE74" i="5" s="1"/>
  <c r="AF74" i="5" s="1"/>
  <c r="AK74" i="5" l="1"/>
  <c r="AH75" i="5"/>
  <c r="AA74" i="5"/>
  <c r="X75" i="5"/>
  <c r="U75" i="5"/>
  <c r="V75" i="5" s="1"/>
  <c r="F74" i="6"/>
  <c r="J74" i="6"/>
  <c r="I74" i="6"/>
  <c r="K74" i="6" s="1"/>
  <c r="L74" i="6" s="1"/>
  <c r="Q75" i="5"/>
  <c r="N76" i="5"/>
  <c r="G74" i="5"/>
  <c r="D75" i="5"/>
  <c r="AO74" i="5"/>
  <c r="AP74" i="5" s="1"/>
  <c r="P98" i="6"/>
  <c r="T98" i="6"/>
  <c r="S98" i="6"/>
  <c r="U98" i="6" s="1"/>
  <c r="V98" i="6" s="1"/>
  <c r="N99" i="6" l="1"/>
  <c r="Q98" i="6"/>
  <c r="F75" i="5"/>
  <c r="I75" i="5"/>
  <c r="J75" i="5"/>
  <c r="Z75" i="5"/>
  <c r="AD75" i="5"/>
  <c r="AC75" i="5"/>
  <c r="AE75" i="5" s="1"/>
  <c r="AF75" i="5" s="1"/>
  <c r="AJ75" i="5"/>
  <c r="AN75" i="5"/>
  <c r="AM75" i="5"/>
  <c r="AO75" i="5" s="1"/>
  <c r="AP75" i="5" s="1"/>
  <c r="D75" i="6"/>
  <c r="G74" i="6"/>
  <c r="P76" i="5"/>
  <c r="T76" i="5"/>
  <c r="S76" i="5"/>
  <c r="U76" i="5" s="1"/>
  <c r="V76" i="5" s="1"/>
  <c r="Q76" i="5" l="1"/>
  <c r="N77" i="5"/>
  <c r="AA75" i="5"/>
  <c r="X76" i="5"/>
  <c r="F75" i="6"/>
  <c r="I75" i="6"/>
  <c r="K75" i="6" s="1"/>
  <c r="L75" i="6" s="1"/>
  <c r="J75" i="6"/>
  <c r="K75" i="5"/>
  <c r="L75" i="5" s="1"/>
  <c r="G75" i="5"/>
  <c r="D76" i="5"/>
  <c r="AK75" i="5"/>
  <c r="AH76" i="5"/>
  <c r="P99" i="6"/>
  <c r="S99" i="6"/>
  <c r="U99" i="6" s="1"/>
  <c r="V99" i="6" s="1"/>
  <c r="T99" i="6"/>
  <c r="N100" i="6" l="1"/>
  <c r="Q99" i="6"/>
  <c r="D76" i="6"/>
  <c r="G75" i="6"/>
  <c r="AN76" i="5"/>
  <c r="AM76" i="5"/>
  <c r="AO76" i="5" s="1"/>
  <c r="AP76" i="5" s="1"/>
  <c r="AJ76" i="5"/>
  <c r="Z76" i="5"/>
  <c r="AD76" i="5"/>
  <c r="AC76" i="5"/>
  <c r="AE76" i="5" s="1"/>
  <c r="AF76" i="5" s="1"/>
  <c r="F76" i="5"/>
  <c r="J76" i="5"/>
  <c r="I76" i="5"/>
  <c r="K76" i="5" s="1"/>
  <c r="L76" i="5" s="1"/>
  <c r="P77" i="5"/>
  <c r="T77" i="5"/>
  <c r="S77" i="5"/>
  <c r="U77" i="5" s="1"/>
  <c r="V77" i="5" s="1"/>
  <c r="Q77" i="5" l="1"/>
  <c r="N78" i="5"/>
  <c r="AA76" i="5"/>
  <c r="X77" i="5"/>
  <c r="AK76" i="5"/>
  <c r="AH77" i="5"/>
  <c r="G76" i="5"/>
  <c r="D77" i="5"/>
  <c r="F76" i="6"/>
  <c r="I76" i="6"/>
  <c r="J76" i="6"/>
  <c r="P100" i="6"/>
  <c r="S100" i="6"/>
  <c r="U100" i="6" s="1"/>
  <c r="V100" i="6" s="1"/>
  <c r="T100" i="6"/>
  <c r="F77" i="5" l="1"/>
  <c r="J77" i="5"/>
  <c r="I77" i="5"/>
  <c r="K77" i="5" s="1"/>
  <c r="L77" i="5" s="1"/>
  <c r="AN77" i="5"/>
  <c r="AM77" i="5"/>
  <c r="AO77" i="5" s="1"/>
  <c r="AP77" i="5" s="1"/>
  <c r="AJ77" i="5"/>
  <c r="N101" i="6"/>
  <c r="Q100" i="6"/>
  <c r="Z77" i="5"/>
  <c r="AC77" i="5"/>
  <c r="AD77" i="5"/>
  <c r="K76" i="6"/>
  <c r="L76" i="6" s="1"/>
  <c r="P78" i="5"/>
  <c r="T78" i="5"/>
  <c r="S78" i="5"/>
  <c r="G76" i="6"/>
  <c r="D77" i="6"/>
  <c r="AK77" i="5" l="1"/>
  <c r="AH78" i="5"/>
  <c r="U78" i="5"/>
  <c r="V78" i="5" s="1"/>
  <c r="P101" i="6"/>
  <c r="S101" i="6"/>
  <c r="T101" i="6"/>
  <c r="Q78" i="5"/>
  <c r="N79" i="5"/>
  <c r="AE77" i="5"/>
  <c r="AF77" i="5" s="1"/>
  <c r="F77" i="6"/>
  <c r="J77" i="6"/>
  <c r="I77" i="6"/>
  <c r="K77" i="6" s="1"/>
  <c r="L77" i="6" s="1"/>
  <c r="AA77" i="5"/>
  <c r="X78" i="5"/>
  <c r="G77" i="5"/>
  <c r="D78" i="5"/>
  <c r="P79" i="5" l="1"/>
  <c r="T79" i="5"/>
  <c r="S79" i="5"/>
  <c r="U79" i="5" s="1"/>
  <c r="V79" i="5" s="1"/>
  <c r="Z78" i="5"/>
  <c r="AD78" i="5"/>
  <c r="AC78" i="5"/>
  <c r="AE78" i="5" s="1"/>
  <c r="AF78" i="5" s="1"/>
  <c r="F78" i="5"/>
  <c r="J78" i="5"/>
  <c r="I78" i="5"/>
  <c r="U101" i="6"/>
  <c r="V101" i="6" s="1"/>
  <c r="N102" i="6"/>
  <c r="Q101" i="6"/>
  <c r="D78" i="6"/>
  <c r="G77" i="6"/>
  <c r="AJ78" i="5"/>
  <c r="AN78" i="5"/>
  <c r="AM78" i="5"/>
  <c r="AK78" i="5" l="1"/>
  <c r="AH79" i="5"/>
  <c r="G78" i="5"/>
  <c r="D79" i="5"/>
  <c r="F78" i="6"/>
  <c r="I78" i="6"/>
  <c r="K78" i="6" s="1"/>
  <c r="L78" i="6" s="1"/>
  <c r="J78" i="6"/>
  <c r="AA78" i="5"/>
  <c r="X79" i="5"/>
  <c r="P102" i="6"/>
  <c r="T102" i="6"/>
  <c r="S102" i="6"/>
  <c r="U102" i="6" s="1"/>
  <c r="V102" i="6" s="1"/>
  <c r="AO78" i="5"/>
  <c r="AP78" i="5" s="1"/>
  <c r="K78" i="5"/>
  <c r="L78" i="5" s="1"/>
  <c r="Q79" i="5"/>
  <c r="N80" i="5"/>
  <c r="P80" i="5" l="1"/>
  <c r="T80" i="5"/>
  <c r="S80" i="5"/>
  <c r="U80" i="5" s="1"/>
  <c r="V80" i="5" s="1"/>
  <c r="F79" i="5"/>
  <c r="J79" i="5"/>
  <c r="I79" i="5"/>
  <c r="K79" i="5" s="1"/>
  <c r="L79" i="5" s="1"/>
  <c r="D79" i="6"/>
  <c r="G78" i="6"/>
  <c r="N103" i="6"/>
  <c r="Q102" i="6"/>
  <c r="AJ79" i="5"/>
  <c r="AN79" i="5"/>
  <c r="AM79" i="5"/>
  <c r="AO79" i="5" s="1"/>
  <c r="AP79" i="5" s="1"/>
  <c r="Z79" i="5"/>
  <c r="AD79" i="5"/>
  <c r="AC79" i="5"/>
  <c r="AE79" i="5" s="1"/>
  <c r="AF79" i="5" s="1"/>
  <c r="AA79" i="5" l="1"/>
  <c r="X80" i="5"/>
  <c r="F79" i="6"/>
  <c r="I79" i="6"/>
  <c r="J79" i="6"/>
  <c r="G79" i="5"/>
  <c r="D80" i="5"/>
  <c r="AK79" i="5"/>
  <c r="AH80" i="5"/>
  <c r="P103" i="6"/>
  <c r="T103" i="6"/>
  <c r="S103" i="6"/>
  <c r="U103" i="6" s="1"/>
  <c r="V103" i="6" s="1"/>
  <c r="Q80" i="5"/>
  <c r="N81" i="5"/>
  <c r="F80" i="5" l="1"/>
  <c r="J80" i="5"/>
  <c r="I80" i="5"/>
  <c r="K80" i="5" s="1"/>
  <c r="L80" i="5" s="1"/>
  <c r="P81" i="5"/>
  <c r="S81" i="5"/>
  <c r="T81" i="5"/>
  <c r="K79" i="6"/>
  <c r="L79" i="6" s="1"/>
  <c r="D80" i="6"/>
  <c r="G79" i="6"/>
  <c r="N104" i="6"/>
  <c r="Q103" i="6"/>
  <c r="Z80" i="5"/>
  <c r="AD80" i="5"/>
  <c r="AC80" i="5"/>
  <c r="AE80" i="5" s="1"/>
  <c r="AF80" i="5" s="1"/>
  <c r="AN80" i="5"/>
  <c r="AM80" i="5"/>
  <c r="AO80" i="5" s="1"/>
  <c r="AP80" i="5" s="1"/>
  <c r="AJ80" i="5"/>
  <c r="F80" i="6" l="1"/>
  <c r="I80" i="6"/>
  <c r="J80" i="6"/>
  <c r="U81" i="5"/>
  <c r="V81" i="5" s="1"/>
  <c r="AA80" i="5"/>
  <c r="X81" i="5"/>
  <c r="Q81" i="5"/>
  <c r="N82" i="5"/>
  <c r="P104" i="6"/>
  <c r="T104" i="6"/>
  <c r="S104" i="6"/>
  <c r="U104" i="6" s="1"/>
  <c r="V104" i="6" s="1"/>
  <c r="AK80" i="5"/>
  <c r="AH81" i="5"/>
  <c r="G80" i="5"/>
  <c r="D81" i="5"/>
  <c r="P82" i="5" l="1"/>
  <c r="T82" i="5"/>
  <c r="S82" i="5"/>
  <c r="U82" i="5" s="1"/>
  <c r="V82" i="5" s="1"/>
  <c r="Z81" i="5"/>
  <c r="AD81" i="5"/>
  <c r="AC81" i="5"/>
  <c r="AE81" i="5" s="1"/>
  <c r="AF81" i="5" s="1"/>
  <c r="F81" i="5"/>
  <c r="I81" i="5"/>
  <c r="K81" i="5" s="1"/>
  <c r="L81" i="5" s="1"/>
  <c r="J81" i="5"/>
  <c r="AN81" i="5"/>
  <c r="AM81" i="5"/>
  <c r="AO81" i="5" s="1"/>
  <c r="AP81" i="5" s="1"/>
  <c r="AJ81" i="5"/>
  <c r="K80" i="6"/>
  <c r="L80" i="6" s="1"/>
  <c r="N105" i="6"/>
  <c r="Q104" i="6"/>
  <c r="D81" i="6"/>
  <c r="G80" i="6"/>
  <c r="P105" i="6" l="1"/>
  <c r="T105" i="6"/>
  <c r="S105" i="6"/>
  <c r="U105" i="6" s="1"/>
  <c r="V105" i="6" s="1"/>
  <c r="F81" i="6"/>
  <c r="J81" i="6"/>
  <c r="I81" i="6"/>
  <c r="K81" i="6" s="1"/>
  <c r="L81" i="6" s="1"/>
  <c r="G81" i="5"/>
  <c r="D82" i="5"/>
  <c r="AK81" i="5"/>
  <c r="AH82" i="5"/>
  <c r="AA81" i="5"/>
  <c r="X82" i="5"/>
  <c r="Q82" i="5"/>
  <c r="N83" i="5"/>
  <c r="F82" i="5" l="1"/>
  <c r="J82" i="5"/>
  <c r="I82" i="5"/>
  <c r="K82" i="5" s="1"/>
  <c r="L82" i="5" s="1"/>
  <c r="P83" i="5"/>
  <c r="S83" i="5"/>
  <c r="T83" i="5"/>
  <c r="Z82" i="5"/>
  <c r="AD82" i="5"/>
  <c r="AC82" i="5"/>
  <c r="D82" i="6"/>
  <c r="G81" i="6"/>
  <c r="AJ82" i="5"/>
  <c r="AN82" i="5"/>
  <c r="AM82" i="5"/>
  <c r="AO82" i="5" s="1"/>
  <c r="AP82" i="5" s="1"/>
  <c r="N106" i="6"/>
  <c r="Q105" i="6"/>
  <c r="P106" i="6" l="1"/>
  <c r="T106" i="6"/>
  <c r="S106" i="6"/>
  <c r="U106" i="6" s="1"/>
  <c r="V106" i="6" s="1"/>
  <c r="AA82" i="5"/>
  <c r="X83" i="5"/>
  <c r="U83" i="5"/>
  <c r="V83" i="5" s="1"/>
  <c r="AK82" i="5"/>
  <c r="AH83" i="5"/>
  <c r="Q83" i="5"/>
  <c r="N84" i="5"/>
  <c r="F82" i="6"/>
  <c r="I82" i="6"/>
  <c r="J82" i="6"/>
  <c r="AE82" i="5"/>
  <c r="AF82" i="5" s="1"/>
  <c r="G82" i="5"/>
  <c r="D83" i="5"/>
  <c r="F83" i="5" l="1"/>
  <c r="I83" i="5"/>
  <c r="J83" i="5"/>
  <c r="AJ83" i="5"/>
  <c r="AN83" i="5"/>
  <c r="AM83" i="5"/>
  <c r="AO83" i="5" s="1"/>
  <c r="AP83" i="5" s="1"/>
  <c r="Z83" i="5"/>
  <c r="AD83" i="5"/>
  <c r="AC83" i="5"/>
  <c r="K82" i="6"/>
  <c r="L82" i="6" s="1"/>
  <c r="G82" i="6"/>
  <c r="D83" i="6"/>
  <c r="P84" i="5"/>
  <c r="T84" i="5"/>
  <c r="S84" i="5"/>
  <c r="U84" i="5" s="1"/>
  <c r="V84" i="5" s="1"/>
  <c r="N107" i="6"/>
  <c r="Q106" i="6"/>
  <c r="P107" i="6" l="1"/>
  <c r="T107" i="6"/>
  <c r="S107" i="6"/>
  <c r="U107" i="6" s="1"/>
  <c r="V107" i="6" s="1"/>
  <c r="F83" i="6"/>
  <c r="I83" i="6"/>
  <c r="J83" i="6"/>
  <c r="AK83" i="5"/>
  <c r="AH84" i="5"/>
  <c r="AA83" i="5"/>
  <c r="X84" i="5"/>
  <c r="Q84" i="5"/>
  <c r="N85" i="5"/>
  <c r="K83" i="5"/>
  <c r="L83" i="5" s="1"/>
  <c r="AE83" i="5"/>
  <c r="AF83" i="5" s="1"/>
  <c r="G83" i="5"/>
  <c r="D84" i="5"/>
  <c r="AN84" i="5" l="1"/>
  <c r="AM84" i="5"/>
  <c r="AO84" i="5" s="1"/>
  <c r="AP84" i="5" s="1"/>
  <c r="AJ84" i="5"/>
  <c r="F84" i="5"/>
  <c r="J84" i="5"/>
  <c r="I84" i="5"/>
  <c r="K84" i="5" s="1"/>
  <c r="L84" i="5" s="1"/>
  <c r="K83" i="6"/>
  <c r="L83" i="6" s="1"/>
  <c r="P85" i="5"/>
  <c r="T85" i="5"/>
  <c r="S85" i="5"/>
  <c r="U85" i="5" s="1"/>
  <c r="V85" i="5" s="1"/>
  <c r="D84" i="6"/>
  <c r="G83" i="6"/>
  <c r="Z84" i="5"/>
  <c r="AD84" i="5"/>
  <c r="AC84" i="5"/>
  <c r="AE84" i="5" s="1"/>
  <c r="AF84" i="5" s="1"/>
  <c r="N108" i="6"/>
  <c r="Q107" i="6"/>
  <c r="P108" i="6" l="1"/>
  <c r="S108" i="6"/>
  <c r="T108" i="6"/>
  <c r="AA84" i="5"/>
  <c r="X85" i="5"/>
  <c r="Q85" i="5"/>
  <c r="N86" i="5"/>
  <c r="G84" i="5"/>
  <c r="D85" i="5"/>
  <c r="F84" i="6"/>
  <c r="I84" i="6"/>
  <c r="J84" i="6"/>
  <c r="AK84" i="5"/>
  <c r="AH85" i="5"/>
  <c r="P86" i="5" l="1"/>
  <c r="T86" i="5"/>
  <c r="S86" i="5"/>
  <c r="U86" i="5" s="1"/>
  <c r="V86" i="5" s="1"/>
  <c r="AN85" i="5"/>
  <c r="AM85" i="5"/>
  <c r="AO85" i="5" s="1"/>
  <c r="AP85" i="5" s="1"/>
  <c r="AJ85" i="5"/>
  <c r="Z85" i="5"/>
  <c r="AC85" i="5"/>
  <c r="AE85" i="5" s="1"/>
  <c r="AF85" i="5" s="1"/>
  <c r="AD85" i="5"/>
  <c r="K84" i="6"/>
  <c r="L84" i="6" s="1"/>
  <c r="D85" i="6"/>
  <c r="G84" i="6"/>
  <c r="U108" i="6"/>
  <c r="V108" i="6" s="1"/>
  <c r="F85" i="5"/>
  <c r="J85" i="5"/>
  <c r="I85" i="5"/>
  <c r="K85" i="5" s="1"/>
  <c r="L85" i="5" s="1"/>
  <c r="N109" i="6"/>
  <c r="Q108" i="6"/>
  <c r="G85" i="5" l="1"/>
  <c r="D86" i="5"/>
  <c r="AA85" i="5"/>
  <c r="X86" i="5"/>
  <c r="AK85" i="5"/>
  <c r="AH86" i="5"/>
  <c r="J85" i="6"/>
  <c r="I85" i="6"/>
  <c r="K85" i="6" s="1"/>
  <c r="L85" i="6" s="1"/>
  <c r="F85" i="6"/>
  <c r="P109" i="6"/>
  <c r="S109" i="6"/>
  <c r="U109" i="6" s="1"/>
  <c r="V109" i="6" s="1"/>
  <c r="T109" i="6"/>
  <c r="Q86" i="5"/>
  <c r="N87" i="5"/>
  <c r="P87" i="5" l="1"/>
  <c r="T87" i="5"/>
  <c r="S87" i="5"/>
  <c r="U87" i="5" s="1"/>
  <c r="V87" i="5" s="1"/>
  <c r="AJ86" i="5"/>
  <c r="AN86" i="5"/>
  <c r="AM86" i="5"/>
  <c r="AO86" i="5" s="1"/>
  <c r="AP86" i="5" s="1"/>
  <c r="Z86" i="5"/>
  <c r="AD86" i="5"/>
  <c r="AC86" i="5"/>
  <c r="N110" i="6"/>
  <c r="Q109" i="6"/>
  <c r="F86" i="5"/>
  <c r="J86" i="5"/>
  <c r="I86" i="5"/>
  <c r="K86" i="5" s="1"/>
  <c r="L86" i="5" s="1"/>
  <c r="D86" i="6"/>
  <c r="G85" i="6"/>
  <c r="F86" i="6" l="1"/>
  <c r="I86" i="6"/>
  <c r="J86" i="6"/>
  <c r="AA86" i="5"/>
  <c r="X87" i="5"/>
  <c r="G86" i="5"/>
  <c r="D87" i="5"/>
  <c r="AK86" i="5"/>
  <c r="AH87" i="5"/>
  <c r="P110" i="6"/>
  <c r="T110" i="6"/>
  <c r="S110" i="6"/>
  <c r="U110" i="6" s="1"/>
  <c r="V110" i="6" s="1"/>
  <c r="AE86" i="5"/>
  <c r="AF86" i="5" s="1"/>
  <c r="Q87" i="5"/>
  <c r="N88" i="5"/>
  <c r="F87" i="5" l="1"/>
  <c r="I87" i="5"/>
  <c r="J87" i="5"/>
  <c r="P88" i="5"/>
  <c r="T88" i="5"/>
  <c r="S88" i="5"/>
  <c r="U88" i="5" s="1"/>
  <c r="V88" i="5" s="1"/>
  <c r="Z87" i="5"/>
  <c r="AD87" i="5"/>
  <c r="AC87" i="5"/>
  <c r="N111" i="6"/>
  <c r="Q110" i="6"/>
  <c r="K86" i="6"/>
  <c r="L86" i="6" s="1"/>
  <c r="AJ87" i="5"/>
  <c r="AN87" i="5"/>
  <c r="AM87" i="5"/>
  <c r="D87" i="6"/>
  <c r="G86" i="6"/>
  <c r="P111" i="6" l="1"/>
  <c r="S111" i="6"/>
  <c r="T111" i="6"/>
  <c r="K87" i="5"/>
  <c r="L87" i="5" s="1"/>
  <c r="I87" i="6"/>
  <c r="J87" i="6"/>
  <c r="F87" i="6"/>
  <c r="AO87" i="5"/>
  <c r="AP87" i="5" s="1"/>
  <c r="AA87" i="5"/>
  <c r="X88" i="5"/>
  <c r="AK87" i="5"/>
  <c r="AH88" i="5"/>
  <c r="Q88" i="5"/>
  <c r="N89" i="5"/>
  <c r="AE87" i="5"/>
  <c r="AF87" i="5" s="1"/>
  <c r="G87" i="5"/>
  <c r="D88" i="5"/>
  <c r="D88" i="6" l="1"/>
  <c r="G87" i="6"/>
  <c r="U111" i="6"/>
  <c r="V111" i="6" s="1"/>
  <c r="P89" i="5"/>
  <c r="S89" i="5"/>
  <c r="T89" i="5"/>
  <c r="K87" i="6"/>
  <c r="L87" i="6" s="1"/>
  <c r="AN88" i="5"/>
  <c r="AM88" i="5"/>
  <c r="AJ88" i="5"/>
  <c r="Z88" i="5"/>
  <c r="AD88" i="5"/>
  <c r="AC88" i="5"/>
  <c r="AE88" i="5" s="1"/>
  <c r="AF88" i="5" s="1"/>
  <c r="F88" i="5"/>
  <c r="J88" i="5"/>
  <c r="I88" i="5"/>
  <c r="K88" i="5" s="1"/>
  <c r="L88" i="5" s="1"/>
  <c r="N112" i="6"/>
  <c r="Q111" i="6"/>
  <c r="AA88" i="5" l="1"/>
  <c r="X89" i="5"/>
  <c r="G88" i="5"/>
  <c r="D89" i="5"/>
  <c r="U89" i="5"/>
  <c r="V89" i="5" s="1"/>
  <c r="Q89" i="5"/>
  <c r="N90" i="5"/>
  <c r="AK88" i="5"/>
  <c r="AH89" i="5"/>
  <c r="P112" i="6"/>
  <c r="S112" i="6"/>
  <c r="T112" i="6"/>
  <c r="AO88" i="5"/>
  <c r="AP88" i="5" s="1"/>
  <c r="F88" i="6"/>
  <c r="I88" i="6"/>
  <c r="J88" i="6"/>
  <c r="K88" i="6" l="1"/>
  <c r="L88" i="6" s="1"/>
  <c r="D89" i="6"/>
  <c r="G88" i="6"/>
  <c r="P90" i="5"/>
  <c r="T90" i="5"/>
  <c r="S90" i="5"/>
  <c r="U90" i="5" s="1"/>
  <c r="V90" i="5" s="1"/>
  <c r="F89" i="5"/>
  <c r="I89" i="5"/>
  <c r="K89" i="5" s="1"/>
  <c r="L89" i="5" s="1"/>
  <c r="J89" i="5"/>
  <c r="U112" i="6"/>
  <c r="V112" i="6" s="1"/>
  <c r="N113" i="6"/>
  <c r="Q112" i="6"/>
  <c r="Z89" i="5"/>
  <c r="AD89" i="5"/>
  <c r="AC89" i="5"/>
  <c r="AN89" i="5"/>
  <c r="AM89" i="5"/>
  <c r="AJ89" i="5"/>
  <c r="G89" i="5" l="1"/>
  <c r="D90" i="5"/>
  <c r="AE89" i="5"/>
  <c r="AF89" i="5" s="1"/>
  <c r="AA89" i="5"/>
  <c r="X90" i="5"/>
  <c r="Q90" i="5"/>
  <c r="N91" i="5"/>
  <c r="P113" i="6"/>
  <c r="S113" i="6"/>
  <c r="T113" i="6"/>
  <c r="AK89" i="5"/>
  <c r="AH90" i="5"/>
  <c r="F89" i="6"/>
  <c r="J89" i="6"/>
  <c r="I89" i="6"/>
  <c r="K89" i="6" s="1"/>
  <c r="L89" i="6" s="1"/>
  <c r="AO89" i="5"/>
  <c r="AP89" i="5" s="1"/>
  <c r="P91" i="5" l="1"/>
  <c r="S91" i="5"/>
  <c r="T91" i="5"/>
  <c r="N114" i="6"/>
  <c r="Q113" i="6"/>
  <c r="D90" i="6"/>
  <c r="G89" i="6"/>
  <c r="Z90" i="5"/>
  <c r="AD90" i="5"/>
  <c r="AC90" i="5"/>
  <c r="AE90" i="5" s="1"/>
  <c r="AF90" i="5" s="1"/>
  <c r="AJ90" i="5"/>
  <c r="AN90" i="5"/>
  <c r="AM90" i="5"/>
  <c r="AO90" i="5" s="1"/>
  <c r="AP90" i="5" s="1"/>
  <c r="F90" i="5"/>
  <c r="J90" i="5"/>
  <c r="I90" i="5"/>
  <c r="K90" i="5" s="1"/>
  <c r="L90" i="5" s="1"/>
  <c r="U113" i="6"/>
  <c r="V113" i="6" s="1"/>
  <c r="AA90" i="5" l="1"/>
  <c r="X91" i="5"/>
  <c r="G90" i="5"/>
  <c r="D91" i="5"/>
  <c r="F90" i="6"/>
  <c r="I90" i="6"/>
  <c r="J90" i="6"/>
  <c r="P114" i="6"/>
  <c r="S114" i="6"/>
  <c r="T114" i="6"/>
  <c r="AK90" i="5"/>
  <c r="AH91" i="5"/>
  <c r="U91" i="5"/>
  <c r="V91" i="5" s="1"/>
  <c r="Q91" i="5"/>
  <c r="N92" i="5"/>
  <c r="N115" i="6" l="1"/>
  <c r="Q114" i="6"/>
  <c r="P92" i="5"/>
  <c r="T92" i="5"/>
  <c r="S92" i="5"/>
  <c r="U92" i="5" s="1"/>
  <c r="V92" i="5" s="1"/>
  <c r="K90" i="6"/>
  <c r="L90" i="6" s="1"/>
  <c r="D91" i="6"/>
  <c r="G90" i="6"/>
  <c r="AJ91" i="5"/>
  <c r="AN91" i="5"/>
  <c r="AM91" i="5"/>
  <c r="AO91" i="5" s="1"/>
  <c r="AP91" i="5" s="1"/>
  <c r="F91" i="5"/>
  <c r="I91" i="5"/>
  <c r="J91" i="5"/>
  <c r="Z91" i="5"/>
  <c r="AD91" i="5"/>
  <c r="AC91" i="5"/>
  <c r="U114" i="6"/>
  <c r="V114" i="6" s="1"/>
  <c r="AA91" i="5" l="1"/>
  <c r="X92" i="5"/>
  <c r="F91" i="6"/>
  <c r="J91" i="6"/>
  <c r="I91" i="6"/>
  <c r="K91" i="6" s="1"/>
  <c r="L91" i="6" s="1"/>
  <c r="K91" i="5"/>
  <c r="L91" i="5" s="1"/>
  <c r="G91" i="5"/>
  <c r="D92" i="5"/>
  <c r="Q92" i="5"/>
  <c r="N93" i="5"/>
  <c r="AE91" i="5"/>
  <c r="AF91" i="5" s="1"/>
  <c r="AK91" i="5"/>
  <c r="AH92" i="5"/>
  <c r="P115" i="6"/>
  <c r="S115" i="6"/>
  <c r="T115" i="6"/>
  <c r="F92" i="5" l="1"/>
  <c r="J92" i="5"/>
  <c r="I92" i="5"/>
  <c r="K92" i="5" s="1"/>
  <c r="L92" i="5" s="1"/>
  <c r="U115" i="6"/>
  <c r="V115" i="6" s="1"/>
  <c r="N116" i="6"/>
  <c r="Q115" i="6"/>
  <c r="AN92" i="5"/>
  <c r="AM92" i="5"/>
  <c r="AJ92" i="5"/>
  <c r="D92" i="6"/>
  <c r="G91" i="6"/>
  <c r="P93" i="5"/>
  <c r="T93" i="5"/>
  <c r="S93" i="5"/>
  <c r="U93" i="5" s="1"/>
  <c r="V93" i="5" s="1"/>
  <c r="Z92" i="5"/>
  <c r="AD92" i="5"/>
  <c r="AC92" i="5"/>
  <c r="AA92" i="5" l="1"/>
  <c r="X93" i="5"/>
  <c r="AO92" i="5"/>
  <c r="AP92" i="5" s="1"/>
  <c r="P116" i="6"/>
  <c r="S116" i="6"/>
  <c r="T116" i="6"/>
  <c r="Q93" i="5"/>
  <c r="N94" i="5"/>
  <c r="F92" i="6"/>
  <c r="I92" i="6"/>
  <c r="J92" i="6"/>
  <c r="AE92" i="5"/>
  <c r="AF92" i="5" s="1"/>
  <c r="AK92" i="5"/>
  <c r="AH93" i="5"/>
  <c r="G92" i="5"/>
  <c r="D93" i="5"/>
  <c r="F93" i="5" l="1"/>
  <c r="J93" i="5"/>
  <c r="I93" i="5"/>
  <c r="K93" i="5" s="1"/>
  <c r="L93" i="5" s="1"/>
  <c r="P94" i="5"/>
  <c r="T94" i="5"/>
  <c r="S94" i="5"/>
  <c r="U94" i="5" s="1"/>
  <c r="V94" i="5" s="1"/>
  <c r="AN93" i="5"/>
  <c r="AM93" i="5"/>
  <c r="AO93" i="5" s="1"/>
  <c r="AP93" i="5" s="1"/>
  <c r="AJ93" i="5"/>
  <c r="U116" i="6"/>
  <c r="V116" i="6" s="1"/>
  <c r="N117" i="6"/>
  <c r="Q116" i="6"/>
  <c r="K92" i="6"/>
  <c r="L92" i="6" s="1"/>
  <c r="Z93" i="5"/>
  <c r="AC93" i="5"/>
  <c r="AD93" i="5"/>
  <c r="D93" i="6"/>
  <c r="G92" i="6"/>
  <c r="AE93" i="5" l="1"/>
  <c r="AF93" i="5" s="1"/>
  <c r="Q94" i="5"/>
  <c r="N95" i="5"/>
  <c r="AA93" i="5"/>
  <c r="X94" i="5"/>
  <c r="P117" i="6"/>
  <c r="S117" i="6"/>
  <c r="U117" i="6" s="1"/>
  <c r="V117" i="6" s="1"/>
  <c r="T117" i="6"/>
  <c r="F93" i="6"/>
  <c r="J93" i="6"/>
  <c r="I93" i="6"/>
  <c r="K93" i="6" s="1"/>
  <c r="L93" i="6" s="1"/>
  <c r="AK93" i="5"/>
  <c r="AH94" i="5"/>
  <c r="G93" i="5"/>
  <c r="D94" i="5"/>
  <c r="AJ94" i="5" l="1"/>
  <c r="AN94" i="5"/>
  <c r="AM94" i="5"/>
  <c r="AO94" i="5" s="1"/>
  <c r="AP94" i="5" s="1"/>
  <c r="F94" i="5"/>
  <c r="J94" i="5"/>
  <c r="I94" i="5"/>
  <c r="K94" i="5" s="1"/>
  <c r="L94" i="5" s="1"/>
  <c r="N118" i="6"/>
  <c r="Q117" i="6"/>
  <c r="Z94" i="5"/>
  <c r="AD94" i="5"/>
  <c r="AC94" i="5"/>
  <c r="AE94" i="5" s="1"/>
  <c r="AF94" i="5" s="1"/>
  <c r="P95" i="5"/>
  <c r="T95" i="5"/>
  <c r="S95" i="5"/>
  <c r="U95" i="5" s="1"/>
  <c r="V95" i="5" s="1"/>
  <c r="D94" i="6"/>
  <c r="G93" i="6"/>
  <c r="F94" i="6" l="1"/>
  <c r="I94" i="6"/>
  <c r="J94" i="6"/>
  <c r="P118" i="6"/>
  <c r="S118" i="6"/>
  <c r="T118" i="6"/>
  <c r="Q95" i="5"/>
  <c r="N96" i="5"/>
  <c r="G94" i="5"/>
  <c r="D95" i="5"/>
  <c r="AA94" i="5"/>
  <c r="X95" i="5"/>
  <c r="AK94" i="5"/>
  <c r="AH95" i="5"/>
  <c r="U118" i="6" l="1"/>
  <c r="V118" i="6" s="1"/>
  <c r="AJ95" i="5"/>
  <c r="AN95" i="5"/>
  <c r="AM95" i="5"/>
  <c r="AO95" i="5" s="1"/>
  <c r="AP95" i="5" s="1"/>
  <c r="N119" i="6"/>
  <c r="Q118" i="6"/>
  <c r="K94" i="6"/>
  <c r="L94" i="6" s="1"/>
  <c r="P96" i="5"/>
  <c r="T96" i="5"/>
  <c r="S96" i="5"/>
  <c r="U96" i="5" s="1"/>
  <c r="V96" i="5" s="1"/>
  <c r="Z95" i="5"/>
  <c r="AD95" i="5"/>
  <c r="AC95" i="5"/>
  <c r="AE95" i="5" s="1"/>
  <c r="AF95" i="5" s="1"/>
  <c r="F95" i="5"/>
  <c r="I95" i="5"/>
  <c r="J95" i="5"/>
  <c r="D95" i="6"/>
  <c r="G94" i="6"/>
  <c r="Q96" i="5" l="1"/>
  <c r="N97" i="5"/>
  <c r="K95" i="5"/>
  <c r="L95" i="5" s="1"/>
  <c r="G95" i="5"/>
  <c r="D96" i="5"/>
  <c r="AK95" i="5"/>
  <c r="AH96" i="5"/>
  <c r="P119" i="6"/>
  <c r="T119" i="6"/>
  <c r="S119" i="6"/>
  <c r="U119" i="6" s="1"/>
  <c r="V119" i="6" s="1"/>
  <c r="AA95" i="5"/>
  <c r="X96" i="5"/>
  <c r="F95" i="6"/>
  <c r="I95" i="6"/>
  <c r="J95" i="6"/>
  <c r="AN96" i="5" l="1"/>
  <c r="AM96" i="5"/>
  <c r="AO96" i="5" s="1"/>
  <c r="AP96" i="5" s="1"/>
  <c r="AJ96" i="5"/>
  <c r="D96" i="6"/>
  <c r="G95" i="6"/>
  <c r="Z96" i="5"/>
  <c r="AD96" i="5"/>
  <c r="AC96" i="5"/>
  <c r="AE96" i="5" s="1"/>
  <c r="AF96" i="5" s="1"/>
  <c r="P97" i="5"/>
  <c r="S97" i="5"/>
  <c r="T97" i="5"/>
  <c r="N120" i="6"/>
  <c r="Q119" i="6"/>
  <c r="K95" i="6"/>
  <c r="L95" i="6" s="1"/>
  <c r="F96" i="5"/>
  <c r="J96" i="5"/>
  <c r="I96" i="5"/>
  <c r="G96" i="5" l="1"/>
  <c r="D97" i="5"/>
  <c r="AA96" i="5"/>
  <c r="X97" i="5"/>
  <c r="P120" i="6"/>
  <c r="S120" i="6"/>
  <c r="T120" i="6"/>
  <c r="F96" i="6"/>
  <c r="I96" i="6"/>
  <c r="J96" i="6"/>
  <c r="AK96" i="5"/>
  <c r="AH97" i="5"/>
  <c r="U97" i="5"/>
  <c r="V97" i="5" s="1"/>
  <c r="K96" i="5"/>
  <c r="L96" i="5" s="1"/>
  <c r="Q97" i="5"/>
  <c r="N98" i="5"/>
  <c r="P98" i="5" l="1"/>
  <c r="T98" i="5"/>
  <c r="S98" i="5"/>
  <c r="U98" i="5" s="1"/>
  <c r="V98" i="5" s="1"/>
  <c r="D97" i="6"/>
  <c r="G96" i="6"/>
  <c r="U120" i="6"/>
  <c r="V120" i="6" s="1"/>
  <c r="N121" i="6"/>
  <c r="Q120" i="6"/>
  <c r="AN97" i="5"/>
  <c r="AJ97" i="5"/>
  <c r="AM97" i="5"/>
  <c r="AO97" i="5" s="1"/>
  <c r="AP97" i="5" s="1"/>
  <c r="Z97" i="5"/>
  <c r="AD97" i="5"/>
  <c r="AC97" i="5"/>
  <c r="AE97" i="5" s="1"/>
  <c r="AF97" i="5" s="1"/>
  <c r="F97" i="5"/>
  <c r="I97" i="5"/>
  <c r="K97" i="5" s="1"/>
  <c r="L97" i="5" s="1"/>
  <c r="J97" i="5"/>
  <c r="K96" i="6"/>
  <c r="L96" i="6" s="1"/>
  <c r="G97" i="5" l="1"/>
  <c r="D98" i="5"/>
  <c r="P121" i="6"/>
  <c r="T121" i="6"/>
  <c r="S121" i="6"/>
  <c r="U121" i="6" s="1"/>
  <c r="V121" i="6" s="1"/>
  <c r="AA97" i="5"/>
  <c r="X98" i="5"/>
  <c r="F97" i="6"/>
  <c r="J97" i="6"/>
  <c r="I97" i="6"/>
  <c r="K97" i="6" s="1"/>
  <c r="L97" i="6" s="1"/>
  <c r="AK97" i="5"/>
  <c r="AH98" i="5"/>
  <c r="Q98" i="5"/>
  <c r="N99" i="5"/>
  <c r="Z98" i="5" l="1"/>
  <c r="AD98" i="5"/>
  <c r="AC98" i="5"/>
  <c r="AE98" i="5" s="1"/>
  <c r="AF98" i="5" s="1"/>
  <c r="D98" i="6"/>
  <c r="G97" i="6"/>
  <c r="P99" i="5"/>
  <c r="S99" i="5"/>
  <c r="T99" i="5"/>
  <c r="AJ98" i="5"/>
  <c r="AN98" i="5"/>
  <c r="AM98" i="5"/>
  <c r="AO98" i="5" s="1"/>
  <c r="AP98" i="5" s="1"/>
  <c r="N122" i="6"/>
  <c r="Q121" i="6"/>
  <c r="F98" i="5"/>
  <c r="J98" i="5"/>
  <c r="I98" i="5"/>
  <c r="K98" i="5" s="1"/>
  <c r="L98" i="5" s="1"/>
  <c r="U99" i="5" l="1"/>
  <c r="V99" i="5" s="1"/>
  <c r="G98" i="5"/>
  <c r="D99" i="5"/>
  <c r="Q99" i="5"/>
  <c r="N100" i="5"/>
  <c r="P122" i="6"/>
  <c r="T122" i="6"/>
  <c r="S122" i="6"/>
  <c r="U122" i="6" s="1"/>
  <c r="V122" i="6" s="1"/>
  <c r="F98" i="6"/>
  <c r="I98" i="6"/>
  <c r="J98" i="6"/>
  <c r="AK98" i="5"/>
  <c r="AH99" i="5"/>
  <c r="AA98" i="5"/>
  <c r="X99" i="5"/>
  <c r="Z99" i="5" l="1"/>
  <c r="AD99" i="5"/>
  <c r="AC99" i="5"/>
  <c r="AE99" i="5" s="1"/>
  <c r="AF99" i="5" s="1"/>
  <c r="N123" i="6"/>
  <c r="Q122" i="6"/>
  <c r="AJ99" i="5"/>
  <c r="AN99" i="5"/>
  <c r="AM99" i="5"/>
  <c r="AO99" i="5" s="1"/>
  <c r="AP99" i="5" s="1"/>
  <c r="P100" i="5"/>
  <c r="T100" i="5"/>
  <c r="S100" i="5"/>
  <c r="U100" i="5" s="1"/>
  <c r="V100" i="5" s="1"/>
  <c r="F99" i="5"/>
  <c r="I99" i="5"/>
  <c r="J99" i="5"/>
  <c r="K98" i="6"/>
  <c r="L98" i="6" s="1"/>
  <c r="G98" i="6"/>
  <c r="D99" i="6"/>
  <c r="P123" i="6" l="1"/>
  <c r="S123" i="6"/>
  <c r="T123" i="6"/>
  <c r="AK99" i="5"/>
  <c r="AH100" i="5"/>
  <c r="K99" i="5"/>
  <c r="L99" i="5" s="1"/>
  <c r="G99" i="5"/>
  <c r="D100" i="5"/>
  <c r="F99" i="6"/>
  <c r="J99" i="6"/>
  <c r="I99" i="6"/>
  <c r="K99" i="6" s="1"/>
  <c r="L99" i="6" s="1"/>
  <c r="Q100" i="5"/>
  <c r="N101" i="5"/>
  <c r="AA99" i="5"/>
  <c r="X100" i="5"/>
  <c r="F100" i="5" l="1"/>
  <c r="J100" i="5"/>
  <c r="I100" i="5"/>
  <c r="K100" i="5" s="1"/>
  <c r="L100" i="5" s="1"/>
  <c r="Z100" i="5"/>
  <c r="AD100" i="5"/>
  <c r="AC100" i="5"/>
  <c r="AE100" i="5" s="1"/>
  <c r="AF100" i="5" s="1"/>
  <c r="P101" i="5"/>
  <c r="T101" i="5"/>
  <c r="S101" i="5"/>
  <c r="AN100" i="5"/>
  <c r="AM100" i="5"/>
  <c r="AO100" i="5" s="1"/>
  <c r="AP100" i="5" s="1"/>
  <c r="AJ100" i="5"/>
  <c r="U123" i="6"/>
  <c r="V123" i="6" s="1"/>
  <c r="D100" i="6"/>
  <c r="G99" i="6"/>
  <c r="N124" i="6"/>
  <c r="Q123" i="6"/>
  <c r="AA100" i="5" l="1"/>
  <c r="X101" i="5"/>
  <c r="P124" i="6"/>
  <c r="T124" i="6"/>
  <c r="S124" i="6"/>
  <c r="U124" i="6" s="1"/>
  <c r="V124" i="6" s="1"/>
  <c r="Q101" i="5"/>
  <c r="N102" i="5"/>
  <c r="F100" i="6"/>
  <c r="I100" i="6"/>
  <c r="J100" i="6"/>
  <c r="AK100" i="5"/>
  <c r="AH101" i="5"/>
  <c r="U101" i="5"/>
  <c r="V101" i="5" s="1"/>
  <c r="G100" i="5"/>
  <c r="D101" i="5"/>
  <c r="D101" i="6" l="1"/>
  <c r="G100" i="6"/>
  <c r="F101" i="5"/>
  <c r="J101" i="5"/>
  <c r="I101" i="5"/>
  <c r="K101" i="5" s="1"/>
  <c r="L101" i="5" s="1"/>
  <c r="P102" i="5"/>
  <c r="T102" i="5"/>
  <c r="S102" i="5"/>
  <c r="U102" i="5" s="1"/>
  <c r="V102" i="5" s="1"/>
  <c r="AN101" i="5"/>
  <c r="AJ101" i="5"/>
  <c r="AM101" i="5"/>
  <c r="AO101" i="5" s="1"/>
  <c r="AP101" i="5" s="1"/>
  <c r="N125" i="6"/>
  <c r="Q124" i="6"/>
  <c r="Z101" i="5"/>
  <c r="AD101" i="5"/>
  <c r="AC101" i="5"/>
  <c r="AE101" i="5" s="1"/>
  <c r="AF101" i="5" s="1"/>
  <c r="K100" i="6"/>
  <c r="L100" i="6" s="1"/>
  <c r="Q102" i="5" l="1"/>
  <c r="N103" i="5"/>
  <c r="AA101" i="5"/>
  <c r="X102" i="5"/>
  <c r="AK101" i="5"/>
  <c r="AH102" i="5"/>
  <c r="P125" i="6"/>
  <c r="S125" i="6"/>
  <c r="U125" i="6" s="1"/>
  <c r="V125" i="6" s="1"/>
  <c r="T125" i="6"/>
  <c r="G101" i="5"/>
  <c r="D102" i="5"/>
  <c r="J101" i="6"/>
  <c r="F101" i="6"/>
  <c r="I101" i="6"/>
  <c r="K101" i="6" s="1"/>
  <c r="L101" i="6" s="1"/>
  <c r="F102" i="5" l="1"/>
  <c r="J102" i="5"/>
  <c r="I102" i="5"/>
  <c r="K102" i="5" s="1"/>
  <c r="L102" i="5" s="1"/>
  <c r="N126" i="6"/>
  <c r="Q125" i="6"/>
  <c r="AJ102" i="5"/>
  <c r="AN102" i="5"/>
  <c r="AM102" i="5"/>
  <c r="AO102" i="5" s="1"/>
  <c r="AP102" i="5" s="1"/>
  <c r="D102" i="6"/>
  <c r="G101" i="6"/>
  <c r="Z102" i="5"/>
  <c r="AD102" i="5"/>
  <c r="AC102" i="5"/>
  <c r="AE102" i="5" s="1"/>
  <c r="AF102" i="5" s="1"/>
  <c r="P103" i="5"/>
  <c r="T103" i="5"/>
  <c r="S103" i="5"/>
  <c r="U103" i="5" s="1"/>
  <c r="V103" i="5" s="1"/>
  <c r="Q103" i="5" l="1"/>
  <c r="N104" i="5"/>
  <c r="AK102" i="5"/>
  <c r="AH103" i="5"/>
  <c r="AA102" i="5"/>
  <c r="X103" i="5"/>
  <c r="P126" i="6"/>
  <c r="S126" i="6"/>
  <c r="U126" i="6" s="1"/>
  <c r="V126" i="6" s="1"/>
  <c r="T126" i="6"/>
  <c r="F102" i="6"/>
  <c r="I102" i="6"/>
  <c r="J102" i="6"/>
  <c r="G102" i="5"/>
  <c r="D103" i="5"/>
  <c r="N127" i="6" l="1"/>
  <c r="Q126" i="6"/>
  <c r="F103" i="5"/>
  <c r="I103" i="5"/>
  <c r="J103" i="5"/>
  <c r="Z103" i="5"/>
  <c r="AD103" i="5"/>
  <c r="AC103" i="5"/>
  <c r="AE103" i="5" s="1"/>
  <c r="AF103" i="5" s="1"/>
  <c r="AJ103" i="5"/>
  <c r="AN103" i="5"/>
  <c r="AM103" i="5"/>
  <c r="AO103" i="5" s="1"/>
  <c r="AP103" i="5" s="1"/>
  <c r="K102" i="6"/>
  <c r="L102" i="6" s="1"/>
  <c r="D103" i="6"/>
  <c r="G102" i="6"/>
  <c r="P104" i="5"/>
  <c r="T104" i="5"/>
  <c r="S104" i="5"/>
  <c r="Q104" i="5" l="1"/>
  <c r="N105" i="5"/>
  <c r="AA103" i="5"/>
  <c r="X104" i="5"/>
  <c r="I103" i="6"/>
  <c r="F103" i="6"/>
  <c r="J103" i="6"/>
  <c r="K103" i="5"/>
  <c r="L103" i="5" s="1"/>
  <c r="G103" i="5"/>
  <c r="D104" i="5"/>
  <c r="U104" i="5"/>
  <c r="V104" i="5" s="1"/>
  <c r="AK103" i="5"/>
  <c r="AH104" i="5"/>
  <c r="P127" i="6"/>
  <c r="S127" i="6"/>
  <c r="T127" i="6"/>
  <c r="U127" i="6" l="1"/>
  <c r="V127" i="6" s="1"/>
  <c r="N128" i="6"/>
  <c r="Q127" i="6"/>
  <c r="D104" i="6"/>
  <c r="G103" i="6"/>
  <c r="AN104" i="5"/>
  <c r="AM104" i="5"/>
  <c r="AO104" i="5" s="1"/>
  <c r="AP104" i="5" s="1"/>
  <c r="AJ104" i="5"/>
  <c r="K103" i="6"/>
  <c r="L103" i="6" s="1"/>
  <c r="Z104" i="5"/>
  <c r="AD104" i="5"/>
  <c r="AC104" i="5"/>
  <c r="AE104" i="5" s="1"/>
  <c r="AF104" i="5" s="1"/>
  <c r="F104" i="5"/>
  <c r="J104" i="5"/>
  <c r="I104" i="5"/>
  <c r="K104" i="5" s="1"/>
  <c r="L104" i="5" s="1"/>
  <c r="P105" i="5"/>
  <c r="S105" i="5"/>
  <c r="T105" i="5"/>
  <c r="Q105" i="5" l="1"/>
  <c r="N106" i="5"/>
  <c r="G104" i="5"/>
  <c r="D105" i="5"/>
  <c r="AK104" i="5"/>
  <c r="AH105" i="5"/>
  <c r="F104" i="6"/>
  <c r="I104" i="6"/>
  <c r="K104" i="6" s="1"/>
  <c r="L104" i="6" s="1"/>
  <c r="J104" i="6"/>
  <c r="AA104" i="5"/>
  <c r="X105" i="5"/>
  <c r="P128" i="6"/>
  <c r="S128" i="6"/>
  <c r="U128" i="6" s="1"/>
  <c r="V128" i="6" s="1"/>
  <c r="T128" i="6"/>
  <c r="U105" i="5"/>
  <c r="V105" i="5" s="1"/>
  <c r="D105" i="6" l="1"/>
  <c r="G104" i="6"/>
  <c r="N129" i="6"/>
  <c r="Q128" i="6"/>
  <c r="F105" i="5"/>
  <c r="I105" i="5"/>
  <c r="J105" i="5"/>
  <c r="P106" i="5"/>
  <c r="T106" i="5"/>
  <c r="S106" i="5"/>
  <c r="U106" i="5" s="1"/>
  <c r="V106" i="5" s="1"/>
  <c r="AN105" i="5"/>
  <c r="AJ105" i="5"/>
  <c r="AM105" i="5"/>
  <c r="AO105" i="5" s="1"/>
  <c r="AP105" i="5" s="1"/>
  <c r="Z105" i="5"/>
  <c r="AC105" i="5"/>
  <c r="AD105" i="5"/>
  <c r="Q106" i="5" l="1"/>
  <c r="N107" i="5"/>
  <c r="AE105" i="5"/>
  <c r="AF105" i="5" s="1"/>
  <c r="K105" i="5"/>
  <c r="L105" i="5" s="1"/>
  <c r="AK105" i="5"/>
  <c r="AH106" i="5"/>
  <c r="P129" i="6"/>
  <c r="S129" i="6"/>
  <c r="U129" i="6" s="1"/>
  <c r="V129" i="6" s="1"/>
  <c r="T129" i="6"/>
  <c r="AA105" i="5"/>
  <c r="X106" i="5"/>
  <c r="G105" i="5"/>
  <c r="D106" i="5"/>
  <c r="F105" i="6"/>
  <c r="J105" i="6"/>
  <c r="I105" i="6"/>
  <c r="K105" i="6" s="1"/>
  <c r="L105" i="6" s="1"/>
  <c r="AJ106" i="5" l="1"/>
  <c r="AN106" i="5"/>
  <c r="AM106" i="5"/>
  <c r="AO106" i="5" s="1"/>
  <c r="AP106" i="5" s="1"/>
  <c r="D106" i="6"/>
  <c r="G105" i="6"/>
  <c r="N130" i="6"/>
  <c r="Q129" i="6"/>
  <c r="F106" i="5"/>
  <c r="J106" i="5"/>
  <c r="I106" i="5"/>
  <c r="K106" i="5" s="1"/>
  <c r="L106" i="5" s="1"/>
  <c r="Z106" i="5"/>
  <c r="AD106" i="5"/>
  <c r="AC106" i="5"/>
  <c r="AE106" i="5" s="1"/>
  <c r="AF106" i="5" s="1"/>
  <c r="P107" i="5"/>
  <c r="S107" i="5"/>
  <c r="T107" i="5"/>
  <c r="U107" i="5" l="1"/>
  <c r="V107" i="5" s="1"/>
  <c r="Q107" i="5"/>
  <c r="N108" i="5"/>
  <c r="P130" i="6"/>
  <c r="Q130" i="6" s="1"/>
  <c r="S130" i="6"/>
  <c r="T130" i="6"/>
  <c r="AA106" i="5"/>
  <c r="X107" i="5"/>
  <c r="G106" i="5"/>
  <c r="D107" i="5"/>
  <c r="F106" i="6"/>
  <c r="J106" i="6"/>
  <c r="I106" i="6"/>
  <c r="K106" i="6" s="1"/>
  <c r="L106" i="6" s="1"/>
  <c r="AK106" i="5"/>
  <c r="AH107" i="5"/>
  <c r="AJ107" i="5" l="1"/>
  <c r="AN107" i="5"/>
  <c r="AM107" i="5"/>
  <c r="AO107" i="5" s="1"/>
  <c r="AP107" i="5" s="1"/>
  <c r="P108" i="5"/>
  <c r="T108" i="5"/>
  <c r="S108" i="5"/>
  <c r="U108" i="5" s="1"/>
  <c r="V108" i="5" s="1"/>
  <c r="F107" i="5"/>
  <c r="I107" i="5"/>
  <c r="K107" i="5" s="1"/>
  <c r="L107" i="5" s="1"/>
  <c r="J107" i="5"/>
  <c r="Z107" i="5"/>
  <c r="AD107" i="5"/>
  <c r="AC107" i="5"/>
  <c r="AE107" i="5" s="1"/>
  <c r="AF107" i="5" s="1"/>
  <c r="U130" i="6"/>
  <c r="V130" i="6" s="1"/>
  <c r="V7" i="6" s="1"/>
  <c r="D107" i="6"/>
  <c r="G106" i="6"/>
  <c r="G107" i="5" l="1"/>
  <c r="D108" i="5"/>
  <c r="F107" i="6"/>
  <c r="J107" i="6"/>
  <c r="I107" i="6"/>
  <c r="Q108" i="5"/>
  <c r="N109" i="5"/>
  <c r="AA107" i="5"/>
  <c r="X108" i="5"/>
  <c r="AK107" i="5"/>
  <c r="AH108" i="5"/>
  <c r="K107" i="6" l="1"/>
  <c r="L107" i="6" s="1"/>
  <c r="D108" i="6"/>
  <c r="G107" i="6"/>
  <c r="P109" i="5"/>
  <c r="T109" i="5"/>
  <c r="S109" i="5"/>
  <c r="U109" i="5" s="1"/>
  <c r="V109" i="5" s="1"/>
  <c r="AN108" i="5"/>
  <c r="AM108" i="5"/>
  <c r="AO108" i="5" s="1"/>
  <c r="AP108" i="5" s="1"/>
  <c r="AJ108" i="5"/>
  <c r="F108" i="5"/>
  <c r="J108" i="5"/>
  <c r="I108" i="5"/>
  <c r="K108" i="5" s="1"/>
  <c r="L108" i="5" s="1"/>
  <c r="Z108" i="5"/>
  <c r="AD108" i="5"/>
  <c r="AC108" i="5"/>
  <c r="AE108" i="5" s="1"/>
  <c r="AF108" i="5" s="1"/>
  <c r="AA108" i="5" l="1"/>
  <c r="X109" i="5"/>
  <c r="G108" i="5"/>
  <c r="D109" i="5"/>
  <c r="Q109" i="5"/>
  <c r="N110" i="5"/>
  <c r="F108" i="6"/>
  <c r="I108" i="6"/>
  <c r="K108" i="6" s="1"/>
  <c r="L108" i="6" s="1"/>
  <c r="J108" i="6"/>
  <c r="AK108" i="5"/>
  <c r="AH109" i="5"/>
  <c r="D109" i="6" l="1"/>
  <c r="G108" i="6"/>
  <c r="AN109" i="5"/>
  <c r="AJ109" i="5"/>
  <c r="AM109" i="5"/>
  <c r="AO109" i="5" s="1"/>
  <c r="AP109" i="5" s="1"/>
  <c r="Z109" i="5"/>
  <c r="AD109" i="5"/>
  <c r="AC109" i="5"/>
  <c r="AE109" i="5" s="1"/>
  <c r="AF109" i="5" s="1"/>
  <c r="P110" i="5"/>
  <c r="T110" i="5"/>
  <c r="S110" i="5"/>
  <c r="U110" i="5" s="1"/>
  <c r="V110" i="5" s="1"/>
  <c r="F109" i="5"/>
  <c r="J109" i="5"/>
  <c r="I109" i="5"/>
  <c r="K109" i="5" s="1"/>
  <c r="L109" i="5" s="1"/>
  <c r="AA109" i="5" l="1"/>
  <c r="X110" i="5"/>
  <c r="G109" i="5"/>
  <c r="D110" i="5"/>
  <c r="AK109" i="5"/>
  <c r="AH110" i="5"/>
  <c r="Q110" i="5"/>
  <c r="N111" i="5"/>
  <c r="F109" i="6"/>
  <c r="I109" i="6"/>
  <c r="J109" i="6"/>
  <c r="F110" i="5" l="1"/>
  <c r="J110" i="5"/>
  <c r="I110" i="5"/>
  <c r="K110" i="5" s="1"/>
  <c r="L110" i="5" s="1"/>
  <c r="P111" i="5"/>
  <c r="T111" i="5"/>
  <c r="S111" i="5"/>
  <c r="U111" i="5" s="1"/>
  <c r="V111" i="5" s="1"/>
  <c r="AJ110" i="5"/>
  <c r="AN110" i="5"/>
  <c r="AM110" i="5"/>
  <c r="K109" i="6"/>
  <c r="L109" i="6" s="1"/>
  <c r="Z110" i="5"/>
  <c r="AD110" i="5"/>
  <c r="AC110" i="5"/>
  <c r="AE110" i="5" s="1"/>
  <c r="AF110" i="5" s="1"/>
  <c r="D110" i="6"/>
  <c r="G109" i="6"/>
  <c r="AK110" i="5" l="1"/>
  <c r="AH111" i="5"/>
  <c r="F110" i="6"/>
  <c r="I110" i="6"/>
  <c r="J110" i="6"/>
  <c r="AA110" i="5"/>
  <c r="X111" i="5"/>
  <c r="Q111" i="5"/>
  <c r="N112" i="5"/>
  <c r="AO110" i="5"/>
  <c r="AP110" i="5" s="1"/>
  <c r="G110" i="5"/>
  <c r="D111" i="5"/>
  <c r="Z111" i="5" l="1"/>
  <c r="AD111" i="5"/>
  <c r="AC111" i="5"/>
  <c r="AE111" i="5" s="1"/>
  <c r="AF111" i="5" s="1"/>
  <c r="K110" i="6"/>
  <c r="L110" i="6" s="1"/>
  <c r="AJ111" i="5"/>
  <c r="AN111" i="5"/>
  <c r="AM111" i="5"/>
  <c r="AO111" i="5" s="1"/>
  <c r="AP111" i="5" s="1"/>
  <c r="F111" i="5"/>
  <c r="I111" i="5"/>
  <c r="J111" i="5"/>
  <c r="D111" i="6"/>
  <c r="G110" i="6"/>
  <c r="P112" i="5"/>
  <c r="T112" i="5"/>
  <c r="S112" i="5"/>
  <c r="U112" i="5" s="1"/>
  <c r="V112" i="5" s="1"/>
  <c r="Q112" i="5" l="1"/>
  <c r="N113" i="5"/>
  <c r="AK111" i="5"/>
  <c r="AH112" i="5"/>
  <c r="F111" i="6"/>
  <c r="I111" i="6"/>
  <c r="J111" i="6"/>
  <c r="G111" i="5"/>
  <c r="D112" i="5"/>
  <c r="K111" i="5"/>
  <c r="L111" i="5" s="1"/>
  <c r="AA111" i="5"/>
  <c r="X112" i="5"/>
  <c r="K111" i="6" l="1"/>
  <c r="L111" i="6" s="1"/>
  <c r="D112" i="6"/>
  <c r="G111" i="6"/>
  <c r="Z112" i="5"/>
  <c r="AD112" i="5"/>
  <c r="AC112" i="5"/>
  <c r="AE112" i="5" s="1"/>
  <c r="AF112" i="5" s="1"/>
  <c r="AN112" i="5"/>
  <c r="AJ112" i="5"/>
  <c r="AM112" i="5"/>
  <c r="AO112" i="5" s="1"/>
  <c r="AP112" i="5" s="1"/>
  <c r="P113" i="5"/>
  <c r="S113" i="5"/>
  <c r="T113" i="5"/>
  <c r="F112" i="5"/>
  <c r="J112" i="5"/>
  <c r="I112" i="5"/>
  <c r="K112" i="5" s="1"/>
  <c r="L112" i="5" s="1"/>
  <c r="AK112" i="5" l="1"/>
  <c r="AH113" i="5"/>
  <c r="G112" i="5"/>
  <c r="D113" i="5"/>
  <c r="AA112" i="5"/>
  <c r="X113" i="5"/>
  <c r="U113" i="5"/>
  <c r="V113" i="5" s="1"/>
  <c r="Q113" i="5"/>
  <c r="N114" i="5"/>
  <c r="F112" i="6"/>
  <c r="I112" i="6"/>
  <c r="J112" i="6"/>
  <c r="Z113" i="5" l="1"/>
  <c r="AC113" i="5"/>
  <c r="AD113" i="5"/>
  <c r="F113" i="5"/>
  <c r="I113" i="5"/>
  <c r="K113" i="5" s="1"/>
  <c r="L113" i="5" s="1"/>
  <c r="J113" i="5"/>
  <c r="K112" i="6"/>
  <c r="L112" i="6" s="1"/>
  <c r="D113" i="6"/>
  <c r="G112" i="6"/>
  <c r="AN113" i="5"/>
  <c r="AJ113" i="5"/>
  <c r="AM113" i="5"/>
  <c r="AO113" i="5" s="1"/>
  <c r="AP113" i="5" s="1"/>
  <c r="P114" i="5"/>
  <c r="T114" i="5"/>
  <c r="S114" i="5"/>
  <c r="U114" i="5" s="1"/>
  <c r="V114" i="5" s="1"/>
  <c r="Q114" i="5" l="1"/>
  <c r="N115" i="5"/>
  <c r="AK113" i="5"/>
  <c r="AH114" i="5"/>
  <c r="F113" i="6"/>
  <c r="J113" i="6"/>
  <c r="I113" i="6"/>
  <c r="K113" i="6" s="1"/>
  <c r="L113" i="6" s="1"/>
  <c r="G113" i="5"/>
  <c r="D114" i="5"/>
  <c r="AE113" i="5"/>
  <c r="AF113" i="5" s="1"/>
  <c r="AA113" i="5"/>
  <c r="X114" i="5"/>
  <c r="D114" i="6" l="1"/>
  <c r="G113" i="6"/>
  <c r="AJ114" i="5"/>
  <c r="AN114" i="5"/>
  <c r="AM114" i="5"/>
  <c r="AO114" i="5" s="1"/>
  <c r="AP114" i="5" s="1"/>
  <c r="P115" i="5"/>
  <c r="S115" i="5"/>
  <c r="T115" i="5"/>
  <c r="Z114" i="5"/>
  <c r="AD114" i="5"/>
  <c r="AC114" i="5"/>
  <c r="AE114" i="5" s="1"/>
  <c r="AF114" i="5" s="1"/>
  <c r="F114" i="5"/>
  <c r="J114" i="5"/>
  <c r="I114" i="5"/>
  <c r="U115" i="5" l="1"/>
  <c r="V115" i="5" s="1"/>
  <c r="K114" i="5"/>
  <c r="L114" i="5" s="1"/>
  <c r="Q115" i="5"/>
  <c r="N116" i="5"/>
  <c r="G114" i="5"/>
  <c r="D115" i="5"/>
  <c r="AK114" i="5"/>
  <c r="AH115" i="5"/>
  <c r="AA114" i="5"/>
  <c r="X115" i="5"/>
  <c r="F114" i="6"/>
  <c r="I114" i="6"/>
  <c r="J114" i="6"/>
  <c r="AJ115" i="5" l="1"/>
  <c r="AN115" i="5"/>
  <c r="AM115" i="5"/>
  <c r="AO115" i="5" s="1"/>
  <c r="AP115" i="5" s="1"/>
  <c r="F115" i="5"/>
  <c r="I115" i="5"/>
  <c r="K115" i="5" s="1"/>
  <c r="L115" i="5" s="1"/>
  <c r="J115" i="5"/>
  <c r="K114" i="6"/>
  <c r="L114" i="6" s="1"/>
  <c r="G114" i="6"/>
  <c r="D115" i="6"/>
  <c r="Z115" i="5"/>
  <c r="AD115" i="5"/>
  <c r="AC115" i="5"/>
  <c r="AE115" i="5" s="1"/>
  <c r="AF115" i="5" s="1"/>
  <c r="P116" i="5"/>
  <c r="T116" i="5"/>
  <c r="S116" i="5"/>
  <c r="U116" i="5" s="1"/>
  <c r="V116" i="5" s="1"/>
  <c r="Q116" i="5" l="1"/>
  <c r="N117" i="5"/>
  <c r="AA115" i="5"/>
  <c r="X116" i="5"/>
  <c r="G115" i="5"/>
  <c r="D116" i="5"/>
  <c r="F115" i="6"/>
  <c r="J115" i="6"/>
  <c r="I115" i="6"/>
  <c r="AK115" i="5"/>
  <c r="AH116" i="5"/>
  <c r="F116" i="5" l="1"/>
  <c r="J116" i="5"/>
  <c r="I116" i="5"/>
  <c r="K116" i="5" s="1"/>
  <c r="L116" i="5" s="1"/>
  <c r="D116" i="6"/>
  <c r="G115" i="6"/>
  <c r="AN116" i="5"/>
  <c r="AJ116" i="5"/>
  <c r="AM116" i="5"/>
  <c r="AO116" i="5" s="1"/>
  <c r="AP116" i="5" s="1"/>
  <c r="P117" i="5"/>
  <c r="T117" i="5"/>
  <c r="S117" i="5"/>
  <c r="U117" i="5" s="1"/>
  <c r="V117" i="5" s="1"/>
  <c r="Z116" i="5"/>
  <c r="AD116" i="5"/>
  <c r="AC116" i="5"/>
  <c r="K115" i="6"/>
  <c r="L115" i="6" s="1"/>
  <c r="AE116" i="5" l="1"/>
  <c r="AF116" i="5" s="1"/>
  <c r="AK116" i="5"/>
  <c r="AH117" i="5"/>
  <c r="AA116" i="5"/>
  <c r="X117" i="5"/>
  <c r="F116" i="6"/>
  <c r="J116" i="6"/>
  <c r="I116" i="6"/>
  <c r="K116" i="6" s="1"/>
  <c r="L116" i="6" s="1"/>
  <c r="Q117" i="5"/>
  <c r="N118" i="5"/>
  <c r="G116" i="5"/>
  <c r="D117" i="5"/>
  <c r="D117" i="6" l="1"/>
  <c r="G116" i="6"/>
  <c r="F117" i="5"/>
  <c r="J117" i="5"/>
  <c r="I117" i="5"/>
  <c r="K117" i="5" s="1"/>
  <c r="L117" i="5" s="1"/>
  <c r="P118" i="5"/>
  <c r="T118" i="5"/>
  <c r="S118" i="5"/>
  <c r="Z117" i="5"/>
  <c r="AD117" i="5"/>
  <c r="AC117" i="5"/>
  <c r="AE117" i="5" s="1"/>
  <c r="AF117" i="5" s="1"/>
  <c r="AN117" i="5"/>
  <c r="AJ117" i="5"/>
  <c r="AM117" i="5"/>
  <c r="AO117" i="5" s="1"/>
  <c r="AP117" i="5" s="1"/>
  <c r="U118" i="5" l="1"/>
  <c r="V118" i="5" s="1"/>
  <c r="AK117" i="5"/>
  <c r="AH118" i="5"/>
  <c r="Q118" i="5"/>
  <c r="N119" i="5"/>
  <c r="G117" i="5"/>
  <c r="D118" i="5"/>
  <c r="AA117" i="5"/>
  <c r="X118" i="5"/>
  <c r="F117" i="6"/>
  <c r="I117" i="6"/>
  <c r="J117" i="6"/>
  <c r="F118" i="5" l="1"/>
  <c r="J118" i="5"/>
  <c r="I118" i="5"/>
  <c r="K118" i="5" s="1"/>
  <c r="L118" i="5" s="1"/>
  <c r="P119" i="5"/>
  <c r="T119" i="5"/>
  <c r="S119" i="5"/>
  <c r="U119" i="5" s="1"/>
  <c r="V119" i="5" s="1"/>
  <c r="K117" i="6"/>
  <c r="L117" i="6" s="1"/>
  <c r="AJ118" i="5"/>
  <c r="AN118" i="5"/>
  <c r="AM118" i="5"/>
  <c r="D118" i="6"/>
  <c r="G117" i="6"/>
  <c r="Z118" i="5"/>
  <c r="AD118" i="5"/>
  <c r="AC118" i="5"/>
  <c r="AE118" i="5" s="1"/>
  <c r="AF118" i="5" s="1"/>
  <c r="AK118" i="5" l="1"/>
  <c r="AH119" i="5"/>
  <c r="AA118" i="5"/>
  <c r="X119" i="5"/>
  <c r="Q119" i="5"/>
  <c r="N120" i="5"/>
  <c r="AO118" i="5"/>
  <c r="AP118" i="5" s="1"/>
  <c r="I118" i="6"/>
  <c r="K118" i="6" s="1"/>
  <c r="L118" i="6" s="1"/>
  <c r="J118" i="6"/>
  <c r="F118" i="6"/>
  <c r="G118" i="5"/>
  <c r="D119" i="5"/>
  <c r="P120" i="5" l="1"/>
  <c r="T120" i="5"/>
  <c r="S120" i="5"/>
  <c r="U120" i="5" s="1"/>
  <c r="V120" i="5" s="1"/>
  <c r="F119" i="5"/>
  <c r="I119" i="5"/>
  <c r="J119" i="5"/>
  <c r="D119" i="6"/>
  <c r="G118" i="6"/>
  <c r="AJ119" i="5"/>
  <c r="AN119" i="5"/>
  <c r="AM119" i="5"/>
  <c r="AO119" i="5" s="1"/>
  <c r="AP119" i="5" s="1"/>
  <c r="Z119" i="5"/>
  <c r="AD119" i="5"/>
  <c r="AC119" i="5"/>
  <c r="AE119" i="5" s="1"/>
  <c r="AF119" i="5" s="1"/>
  <c r="F119" i="6" l="1"/>
  <c r="I119" i="6"/>
  <c r="J119" i="6"/>
  <c r="AA119" i="5"/>
  <c r="X120" i="5"/>
  <c r="G119" i="5"/>
  <c r="D120" i="5"/>
  <c r="K119" i="5"/>
  <c r="L119" i="5" s="1"/>
  <c r="AK119" i="5"/>
  <c r="AH120" i="5"/>
  <c r="Q120" i="5"/>
  <c r="N121" i="5"/>
  <c r="Z120" i="5" l="1"/>
  <c r="AD120" i="5"/>
  <c r="AC120" i="5"/>
  <c r="AE120" i="5" s="1"/>
  <c r="AF120" i="5" s="1"/>
  <c r="F120" i="5"/>
  <c r="J120" i="5"/>
  <c r="I120" i="5"/>
  <c r="K120" i="5" s="1"/>
  <c r="L120" i="5" s="1"/>
  <c r="AN120" i="5"/>
  <c r="AJ120" i="5"/>
  <c r="AM120" i="5"/>
  <c r="K119" i="6"/>
  <c r="L119" i="6" s="1"/>
  <c r="P121" i="5"/>
  <c r="S121" i="5"/>
  <c r="U121" i="5" s="1"/>
  <c r="V121" i="5" s="1"/>
  <c r="T121" i="5"/>
  <c r="D120" i="6"/>
  <c r="G119" i="6"/>
  <c r="AK120" i="5" l="1"/>
  <c r="AH121" i="5"/>
  <c r="F120" i="6"/>
  <c r="I120" i="6"/>
  <c r="J120" i="6"/>
  <c r="G120" i="5"/>
  <c r="D121" i="5"/>
  <c r="Q121" i="5"/>
  <c r="N122" i="5"/>
  <c r="AO120" i="5"/>
  <c r="AP120" i="5" s="1"/>
  <c r="AA120" i="5"/>
  <c r="X121" i="5"/>
  <c r="Z121" i="5" l="1"/>
  <c r="AC121" i="5"/>
  <c r="AD121" i="5"/>
  <c r="K120" i="6"/>
  <c r="L120" i="6" s="1"/>
  <c r="F121" i="5"/>
  <c r="I121" i="5"/>
  <c r="J121" i="5"/>
  <c r="D121" i="6"/>
  <c r="G120" i="6"/>
  <c r="AN121" i="5"/>
  <c r="AJ121" i="5"/>
  <c r="AM121" i="5"/>
  <c r="AO121" i="5" s="1"/>
  <c r="AP121" i="5" s="1"/>
  <c r="P122" i="5"/>
  <c r="T122" i="5"/>
  <c r="S122" i="5"/>
  <c r="F121" i="6" l="1"/>
  <c r="I121" i="6"/>
  <c r="J121" i="6"/>
  <c r="U122" i="5"/>
  <c r="V122" i="5" s="1"/>
  <c r="K121" i="5"/>
  <c r="L121" i="5" s="1"/>
  <c r="Q122" i="5"/>
  <c r="N123" i="5"/>
  <c r="G121" i="5"/>
  <c r="D122" i="5"/>
  <c r="AK121" i="5"/>
  <c r="AH122" i="5"/>
  <c r="AE121" i="5"/>
  <c r="AF121" i="5" s="1"/>
  <c r="AA121" i="5"/>
  <c r="X122" i="5"/>
  <c r="Z122" i="5" l="1"/>
  <c r="AD122" i="5"/>
  <c r="AC122" i="5"/>
  <c r="AE122" i="5" s="1"/>
  <c r="AF122" i="5" s="1"/>
  <c r="P123" i="5"/>
  <c r="S123" i="5"/>
  <c r="T123" i="5"/>
  <c r="AJ122" i="5"/>
  <c r="AN122" i="5"/>
  <c r="AM122" i="5"/>
  <c r="AO122" i="5" s="1"/>
  <c r="AP122" i="5" s="1"/>
  <c r="K121" i="6"/>
  <c r="L121" i="6" s="1"/>
  <c r="F122" i="5"/>
  <c r="J122" i="5"/>
  <c r="I122" i="5"/>
  <c r="K122" i="5" s="1"/>
  <c r="L122" i="5" s="1"/>
  <c r="D122" i="6"/>
  <c r="G121" i="6"/>
  <c r="AK122" i="5" l="1"/>
  <c r="AH123" i="5"/>
  <c r="Q123" i="5"/>
  <c r="N124" i="5"/>
  <c r="G122" i="5"/>
  <c r="D123" i="5"/>
  <c r="AA122" i="5"/>
  <c r="X123" i="5"/>
  <c r="I122" i="6"/>
  <c r="J122" i="6"/>
  <c r="F122" i="6"/>
  <c r="U123" i="5"/>
  <c r="V123" i="5" s="1"/>
  <c r="Z123" i="5" l="1"/>
  <c r="AD123" i="5"/>
  <c r="AC123" i="5"/>
  <c r="AE123" i="5" s="1"/>
  <c r="AF123" i="5" s="1"/>
  <c r="F123" i="5"/>
  <c r="I123" i="5"/>
  <c r="K123" i="5" s="1"/>
  <c r="L123" i="5" s="1"/>
  <c r="J123" i="5"/>
  <c r="D123" i="6"/>
  <c r="G122" i="6"/>
  <c r="P124" i="5"/>
  <c r="T124" i="5"/>
  <c r="S124" i="5"/>
  <c r="U124" i="5" s="1"/>
  <c r="V124" i="5" s="1"/>
  <c r="AJ123" i="5"/>
  <c r="AN123" i="5"/>
  <c r="AM123" i="5"/>
  <c r="AO123" i="5" s="1"/>
  <c r="AP123" i="5" s="1"/>
  <c r="K122" i="6"/>
  <c r="L122" i="6" s="1"/>
  <c r="F123" i="6" l="1"/>
  <c r="J123" i="6"/>
  <c r="I123" i="6"/>
  <c r="K123" i="6" s="1"/>
  <c r="L123" i="6" s="1"/>
  <c r="G123" i="5"/>
  <c r="D124" i="5"/>
  <c r="AK123" i="5"/>
  <c r="AH124" i="5"/>
  <c r="Q124" i="5"/>
  <c r="N125" i="5"/>
  <c r="AA123" i="5"/>
  <c r="X124" i="5"/>
  <c r="Z124" i="5" l="1"/>
  <c r="AD124" i="5"/>
  <c r="AC124" i="5"/>
  <c r="AE124" i="5" s="1"/>
  <c r="AF124" i="5" s="1"/>
  <c r="F124" i="5"/>
  <c r="J124" i="5"/>
  <c r="I124" i="5"/>
  <c r="K124" i="5" s="1"/>
  <c r="L124" i="5" s="1"/>
  <c r="AN124" i="5"/>
  <c r="AJ124" i="5"/>
  <c r="AM124" i="5"/>
  <c r="P125" i="5"/>
  <c r="T125" i="5"/>
  <c r="S125" i="5"/>
  <c r="U125" i="5" s="1"/>
  <c r="V125" i="5" s="1"/>
  <c r="D124" i="6"/>
  <c r="G123" i="6"/>
  <c r="AK124" i="5" l="1"/>
  <c r="AH125" i="5"/>
  <c r="Q125" i="5"/>
  <c r="N126" i="5"/>
  <c r="J124" i="6"/>
  <c r="F124" i="6"/>
  <c r="I124" i="6"/>
  <c r="K124" i="6" s="1"/>
  <c r="L124" i="6" s="1"/>
  <c r="G124" i="5"/>
  <c r="D125" i="5"/>
  <c r="AO124" i="5"/>
  <c r="AP124" i="5" s="1"/>
  <c r="AA124" i="5"/>
  <c r="X125" i="5"/>
  <c r="P126" i="5" l="1"/>
  <c r="T126" i="5"/>
  <c r="S126" i="5"/>
  <c r="U126" i="5" s="1"/>
  <c r="V126" i="5" s="1"/>
  <c r="AN125" i="5"/>
  <c r="AJ125" i="5"/>
  <c r="AM125" i="5"/>
  <c r="AO125" i="5" s="1"/>
  <c r="AP125" i="5" s="1"/>
  <c r="D125" i="6"/>
  <c r="G124" i="6"/>
  <c r="Z125" i="5"/>
  <c r="AD125" i="5"/>
  <c r="AC125" i="5"/>
  <c r="AE125" i="5" s="1"/>
  <c r="AF125" i="5" s="1"/>
  <c r="F125" i="5"/>
  <c r="J125" i="5"/>
  <c r="I125" i="5"/>
  <c r="K125" i="5" s="1"/>
  <c r="L125" i="5" s="1"/>
  <c r="J125" i="6" l="1"/>
  <c r="F125" i="6"/>
  <c r="I125" i="6"/>
  <c r="K125" i="6" s="1"/>
  <c r="L125" i="6" s="1"/>
  <c r="AK125" i="5"/>
  <c r="AH126" i="5"/>
  <c r="G125" i="5"/>
  <c r="D126" i="5"/>
  <c r="AA125" i="5"/>
  <c r="X126" i="5"/>
  <c r="Q126" i="5"/>
  <c r="N127" i="5"/>
  <c r="F126" i="5" l="1"/>
  <c r="J126" i="5"/>
  <c r="I126" i="5"/>
  <c r="K126" i="5" s="1"/>
  <c r="L126" i="5" s="1"/>
  <c r="AJ126" i="5"/>
  <c r="AN126" i="5"/>
  <c r="AM126" i="5"/>
  <c r="AO126" i="5" s="1"/>
  <c r="AP126" i="5" s="1"/>
  <c r="P127" i="5"/>
  <c r="T127" i="5"/>
  <c r="S127" i="5"/>
  <c r="D126" i="6"/>
  <c r="G125" i="6"/>
  <c r="Z126" i="5"/>
  <c r="AD126" i="5"/>
  <c r="AC126" i="5"/>
  <c r="AE126" i="5" s="1"/>
  <c r="AF126" i="5" s="1"/>
  <c r="Q127" i="5" l="1"/>
  <c r="N128" i="5"/>
  <c r="AA126" i="5"/>
  <c r="X127" i="5"/>
  <c r="F126" i="6"/>
  <c r="I126" i="6"/>
  <c r="K126" i="6" s="1"/>
  <c r="L126" i="6" s="1"/>
  <c r="J126" i="6"/>
  <c r="AK126" i="5"/>
  <c r="AH127" i="5"/>
  <c r="U127" i="5"/>
  <c r="V127" i="5" s="1"/>
  <c r="G126" i="5"/>
  <c r="D127" i="5"/>
  <c r="G126" i="6" l="1"/>
  <c r="D127" i="6"/>
  <c r="F127" i="5"/>
  <c r="I127" i="5"/>
  <c r="J127" i="5"/>
  <c r="Z127" i="5"/>
  <c r="AD127" i="5"/>
  <c r="AC127" i="5"/>
  <c r="P128" i="5"/>
  <c r="T128" i="5"/>
  <c r="S128" i="5"/>
  <c r="U128" i="5" s="1"/>
  <c r="V128" i="5" s="1"/>
  <c r="AJ127" i="5"/>
  <c r="AN127" i="5"/>
  <c r="AM127" i="5"/>
  <c r="AO127" i="5" s="1"/>
  <c r="AP127" i="5" s="1"/>
  <c r="AE127" i="5" l="1"/>
  <c r="AF127" i="5" s="1"/>
  <c r="AA127" i="5"/>
  <c r="X128" i="5"/>
  <c r="K127" i="5"/>
  <c r="L127" i="5" s="1"/>
  <c r="G127" i="5"/>
  <c r="D128" i="5"/>
  <c r="AK127" i="5"/>
  <c r="AH128" i="5"/>
  <c r="F127" i="6"/>
  <c r="I127" i="6"/>
  <c r="K127" i="6" s="1"/>
  <c r="L127" i="6" s="1"/>
  <c r="J127" i="6"/>
  <c r="Q128" i="5"/>
  <c r="N129" i="5"/>
  <c r="P129" i="5" l="1"/>
  <c r="S129" i="5"/>
  <c r="T129" i="5"/>
  <c r="Z128" i="5"/>
  <c r="AD128" i="5"/>
  <c r="AC128" i="5"/>
  <c r="AE128" i="5" s="1"/>
  <c r="AF128" i="5" s="1"/>
  <c r="AN128" i="5"/>
  <c r="AJ128" i="5"/>
  <c r="AM128" i="5"/>
  <c r="F128" i="5"/>
  <c r="J128" i="5"/>
  <c r="I128" i="5"/>
  <c r="K128" i="5" s="1"/>
  <c r="L128" i="5" s="1"/>
  <c r="D128" i="6"/>
  <c r="G127" i="6"/>
  <c r="F128" i="6" l="1"/>
  <c r="I128" i="6"/>
  <c r="K128" i="6" s="1"/>
  <c r="L128" i="6" s="1"/>
  <c r="J128" i="6"/>
  <c r="AA128" i="5"/>
  <c r="X129" i="5"/>
  <c r="AK128" i="5"/>
  <c r="AH129" i="5"/>
  <c r="U129" i="5"/>
  <c r="V129" i="5" s="1"/>
  <c r="G128" i="5"/>
  <c r="D129" i="5"/>
  <c r="AO128" i="5"/>
  <c r="AP128" i="5" s="1"/>
  <c r="Q129" i="5"/>
  <c r="N130" i="5"/>
  <c r="AN129" i="5" l="1"/>
  <c r="AM129" i="5"/>
  <c r="AO129" i="5" s="1"/>
  <c r="AP129" i="5" s="1"/>
  <c r="AJ129" i="5"/>
  <c r="P130" i="5"/>
  <c r="Q130" i="5" s="1"/>
  <c r="T130" i="5"/>
  <c r="S130" i="5"/>
  <c r="U130" i="5" s="1"/>
  <c r="V130" i="5" s="1"/>
  <c r="V7" i="5" s="1"/>
  <c r="Z129" i="5"/>
  <c r="AC129" i="5"/>
  <c r="AE129" i="5" s="1"/>
  <c r="AF129" i="5" s="1"/>
  <c r="AD129" i="5"/>
  <c r="F129" i="5"/>
  <c r="J129" i="5"/>
  <c r="I129" i="5"/>
  <c r="K129" i="5" s="1"/>
  <c r="L129" i="5" s="1"/>
  <c r="D129" i="6"/>
  <c r="G128" i="6"/>
  <c r="D6" i="7" l="1"/>
  <c r="AK129" i="5"/>
  <c r="AH130" i="5"/>
  <c r="G129" i="5"/>
  <c r="D130" i="5"/>
  <c r="AA129" i="5"/>
  <c r="X130" i="5"/>
  <c r="F129" i="6"/>
  <c r="I129" i="6"/>
  <c r="K129" i="6" s="1"/>
  <c r="L129" i="6" s="1"/>
  <c r="J129" i="6"/>
  <c r="Z130" i="5" l="1"/>
  <c r="AA130" i="5" s="1"/>
  <c r="AD130" i="5"/>
  <c r="AC130" i="5"/>
  <c r="AE130" i="5" s="1"/>
  <c r="AF130" i="5" s="1"/>
  <c r="AF7" i="5" s="1"/>
  <c r="AN130" i="5"/>
  <c r="AM130" i="5"/>
  <c r="AO130" i="5" s="1"/>
  <c r="AP130" i="5" s="1"/>
  <c r="AP7" i="5" s="1"/>
  <c r="AJ130" i="5"/>
  <c r="AK130" i="5" s="1"/>
  <c r="F130" i="5"/>
  <c r="J130" i="5"/>
  <c r="I130" i="5"/>
  <c r="D130" i="6"/>
  <c r="G129" i="6"/>
  <c r="G130" i="5" l="1"/>
  <c r="F133" i="5"/>
  <c r="D8" i="7"/>
  <c r="E8" i="7" s="1"/>
  <c r="AP8" i="5"/>
  <c r="F130" i="6"/>
  <c r="I130" i="6"/>
  <c r="J130" i="6"/>
  <c r="AF8" i="5"/>
  <c r="D7" i="7"/>
  <c r="E7" i="7" s="1"/>
  <c r="K130" i="5"/>
  <c r="L130" i="5" s="1"/>
  <c r="L7" i="5" s="1"/>
  <c r="K130" i="6" l="1"/>
  <c r="L130" i="6" s="1"/>
  <c r="L7" i="6" s="1"/>
  <c r="W7" i="6" s="1"/>
  <c r="G130" i="6"/>
  <c r="F133" i="6"/>
  <c r="D5" i="7"/>
  <c r="E6" i="7" s="1"/>
  <c r="L8" i="5"/>
  <c r="V8" i="5"/>
</calcChain>
</file>

<file path=xl/sharedStrings.xml><?xml version="1.0" encoding="utf-8"?>
<sst xmlns="http://schemas.openxmlformats.org/spreadsheetml/2006/main" count="155" uniqueCount="58">
  <si>
    <t>Unit linked fund monthly return</t>
  </si>
  <si>
    <t>Month</t>
  </si>
  <si>
    <t>Fund return</t>
  </si>
  <si>
    <t>Month number check</t>
  </si>
  <si>
    <t>Number of months</t>
  </si>
  <si>
    <t>Number of fund returns</t>
  </si>
  <si>
    <t>Maximum</t>
  </si>
  <si>
    <t>Minimum</t>
  </si>
  <si>
    <t>Median</t>
  </si>
  <si>
    <t>Mean</t>
  </si>
  <si>
    <t>Standard Deviation</t>
  </si>
  <si>
    <t>The above results seem reasonable and there are no extreme outliers</t>
  </si>
  <si>
    <t>It is plausible that there may be a negative return in some months</t>
  </si>
  <si>
    <t>Visual inspection of the data shows no obvious errors or blanks</t>
  </si>
  <si>
    <t>The mean is close to the median, which is reasonable</t>
  </si>
  <si>
    <t>Monthly charge</t>
  </si>
  <si>
    <t>Initial expenses</t>
  </si>
  <si>
    <t>Fixed monthly expenses</t>
  </si>
  <si>
    <t>Fund-linked monthly expenses</t>
  </si>
  <si>
    <t>Monthly discount rate</t>
  </si>
  <si>
    <t>charge</t>
  </si>
  <si>
    <t>init_exp</t>
  </si>
  <si>
    <t>fix_exp</t>
  </si>
  <si>
    <t>fl_exp</t>
  </si>
  <si>
    <t>disc</t>
  </si>
  <si>
    <t>Named ranges</t>
  </si>
  <si>
    <t>Premium</t>
  </si>
  <si>
    <t>Charge</t>
  </si>
  <si>
    <t>Year</t>
  </si>
  <si>
    <t>Start of month</t>
  </si>
  <si>
    <t>End of month</t>
  </si>
  <si>
    <t>FundCo Cashflows</t>
  </si>
  <si>
    <t>Charge income</t>
  </si>
  <si>
    <t>Regular expenses</t>
  </si>
  <si>
    <t>Net cashflow</t>
  </si>
  <si>
    <t>PV</t>
  </si>
  <si>
    <t>Discount rate</t>
  </si>
  <si>
    <t>NPV</t>
  </si>
  <si>
    <t>Calculations repeated for different premium values</t>
  </si>
  <si>
    <t>Regular Premium</t>
  </si>
  <si>
    <t>Colour coding key</t>
  </si>
  <si>
    <t>Checks</t>
  </si>
  <si>
    <t>User inputs</t>
  </si>
  <si>
    <t>Calculations/linked values</t>
  </si>
  <si>
    <t>Calculations that are different from the rest of the column/row</t>
  </si>
  <si>
    <t>Headings</t>
  </si>
  <si>
    <t>Single Premium</t>
  </si>
  <si>
    <t>NPV (£)</t>
  </si>
  <si>
    <t>Regular Premium (£)</t>
  </si>
  <si>
    <t>The chart shows that the median is between the minimum and the maximum, as expected.</t>
  </si>
  <si>
    <t xml:space="preserve">The final fund value is lower for the regular premium product. This is reasonable as the money is invested for a shorter time on average. </t>
  </si>
  <si>
    <t>Using mean return</t>
  </si>
  <si>
    <t>The final fund value is similar to the estimated value using the mean return over the ten year period</t>
  </si>
  <si>
    <t>Check</t>
  </si>
  <si>
    <t>The NPV seems to increase linearly in line with the premium amount as expected</t>
  </si>
  <si>
    <t>Previous calc</t>
  </si>
  <si>
    <t>Skewness</t>
  </si>
  <si>
    <t>Goal seek was used to find the premium (cell O6) that gives an NPV of zero (cell V7)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</si>
</sst>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0" fontId="0" fillId="0" borderId="0" xfId="2" applyNumberFormat="1" applyFont="1"/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0" xfId="0" applyNumberFormat="1"/>
    <xf numFmtId="0" fontId="4" fillId="0" borderId="0" xfId="0" applyFont="1"/>
    <xf numFmtId="164" fontId="0" fillId="0" borderId="0" xfId="1" applyNumberFormat="1" applyFont="1"/>
    <xf numFmtId="0" fontId="0" fillId="2" borderId="0" xfId="0" applyFill="1"/>
    <xf numFmtId="164" fontId="0" fillId="2" borderId="0" xfId="0" applyNumberFormat="1" applyFill="1"/>
    <xf numFmtId="0" fontId="3" fillId="0" borderId="0" xfId="0" applyFont="1"/>
    <xf numFmtId="0" fontId="3" fillId="0" borderId="0" xfId="0" applyFont="1" applyFill="1" applyBorder="1"/>
    <xf numFmtId="0" fontId="0" fillId="3" borderId="0" xfId="0" applyFill="1"/>
    <xf numFmtId="0" fontId="0" fillId="4" borderId="0" xfId="0" applyFill="1"/>
    <xf numFmtId="10" fontId="0" fillId="4" borderId="0" xfId="0" applyNumberFormat="1" applyFill="1"/>
    <xf numFmtId="164" fontId="0" fillId="4" borderId="0" xfId="1" applyNumberFormat="1" applyFont="1" applyFill="1"/>
    <xf numFmtId="0" fontId="2" fillId="0" borderId="0" xfId="0" applyFont="1"/>
    <xf numFmtId="0" fontId="0" fillId="5" borderId="0" xfId="0" applyFill="1"/>
    <xf numFmtId="10" fontId="0" fillId="5" borderId="0" xfId="2" applyNumberFormat="1" applyFont="1" applyFill="1" applyAlignment="1">
      <alignment horizontal="center"/>
    </xf>
    <xf numFmtId="10" fontId="0" fillId="5" borderId="0" xfId="0" applyNumberFormat="1" applyFill="1"/>
    <xf numFmtId="10" fontId="0" fillId="5" borderId="0" xfId="2" applyNumberFormat="1" applyFont="1" applyFill="1"/>
    <xf numFmtId="164" fontId="0" fillId="5" borderId="0" xfId="1" applyNumberFormat="1" applyFont="1" applyFill="1"/>
    <xf numFmtId="164" fontId="0" fillId="2" borderId="0" xfId="1" applyNumberFormat="1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Fill="1"/>
    <xf numFmtId="2" fontId="0" fillId="5" borderId="0" xfId="0" applyNumberFormat="1" applyFill="1"/>
    <xf numFmtId="0" fontId="0" fillId="6" borderId="0" xfId="0" applyFill="1" applyAlignment="1">
      <alignment horizontal="right"/>
    </xf>
    <xf numFmtId="164" fontId="0" fillId="3" borderId="0" xfId="1" applyNumberFormat="1" applyFont="1" applyFill="1"/>
    <xf numFmtId="164" fontId="0" fillId="0" borderId="0" xfId="1" applyNumberFormat="1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164" fontId="0" fillId="6" borderId="0" xfId="1" applyNumberFormat="1" applyFont="1" applyFill="1"/>
    <xf numFmtId="164" fontId="0" fillId="3" borderId="0" xfId="1" applyNumberFormat="1" applyFont="1" applyFill="1" applyAlignment="1">
      <alignment horizontal="center"/>
    </xf>
    <xf numFmtId="0" fontId="0" fillId="3" borderId="0" xfId="0" applyFill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Data - Key Statistics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'Data Checks and Charts'!$G$7:$G$9</c:f>
              <c:strCache>
                <c:ptCount val="3"/>
                <c:pt idx="0">
                  <c:v>Maximum</c:v>
                </c:pt>
                <c:pt idx="1">
                  <c:v>Median</c:v>
                </c:pt>
                <c:pt idx="2">
                  <c:v>Minimum</c:v>
                </c:pt>
              </c:strCache>
            </c:strRef>
          </c:cat>
          <c:val>
            <c:numRef>
              <c:f>'Data Checks and Charts'!$H$7:$H$9</c:f>
              <c:numCache>
                <c:formatCode>0.00%</c:formatCode>
                <c:ptCount val="3"/>
                <c:pt idx="0">
                  <c:v>1.5299999999999999E-2</c:v>
                </c:pt>
                <c:pt idx="1">
                  <c:v>7.45E-3</c:v>
                </c:pt>
                <c:pt idx="2">
                  <c:v>-8.9999999999999998E-4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864424"/>
        <c:axId val="772862464"/>
      </c:barChart>
      <c:catAx>
        <c:axId val="772864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Statistics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72862464"/>
        <c:crosses val="autoZero"/>
        <c:auto val="1"/>
        <c:lblAlgn val="ctr"/>
        <c:lblOffset val="100"/>
        <c:noMultiLvlLbl val="0"/>
      </c:catAx>
      <c:valAx>
        <c:axId val="772862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Monthly fund return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772864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Fund</a:t>
            </a:r>
            <a:r>
              <a:rPr lang="en-GB" sz="1200" baseline="0"/>
              <a:t> Values </a:t>
            </a:r>
            <a:endParaRPr lang="en-GB" sz="120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£5,000 Single Premium</c:v>
          </c:tx>
          <c:marker>
            <c:symbol val="none"/>
          </c:marker>
          <c:xVal>
            <c:numRef>
              <c:f>'Fund Values'!$C$9:$C$128</c:f>
              <c:numCache>
                <c:formatCode>General</c:formatCode>
                <c:ptCount val="1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</c:numCache>
            </c:numRef>
          </c:xVal>
          <c:yVal>
            <c:numRef>
              <c:f>'Fund Values'!$F$9:$F$128</c:f>
              <c:numCache>
                <c:formatCode>_-* #,##0_-;\-* #,##0_-;_-* "-"??_-;_-@_-</c:formatCode>
                <c:ptCount val="120"/>
                <c:pt idx="0">
                  <c:v>5002.8599999999997</c:v>
                </c:pt>
                <c:pt idx="1">
                  <c:v>5000.7437902199999</c:v>
                </c:pt>
                <c:pt idx="2">
                  <c:v>5004.5993636822595</c:v>
                </c:pt>
                <c:pt idx="3">
                  <c:v>4999.4946723313033</c:v>
                </c:pt>
                <c:pt idx="4">
                  <c:v>5002.3543832838768</c:v>
                </c:pt>
                <c:pt idx="5">
                  <c:v>5021.1432263474908</c:v>
                </c:pt>
                <c:pt idx="6">
                  <c:v>5022.0169052688761</c:v>
                </c:pt>
                <c:pt idx="7">
                  <c:v>5034.3836218981005</c:v>
                </c:pt>
                <c:pt idx="8">
                  <c:v>5032.2540776260375</c:v>
                </c:pt>
                <c:pt idx="9">
                  <c:v>5017.6077021331066</c:v>
                </c:pt>
                <c:pt idx="10">
                  <c:v>5014.4867501423796</c:v>
                </c:pt>
                <c:pt idx="11">
                  <c:v>5006.8772664990383</c:v>
                </c:pt>
                <c:pt idx="12">
                  <c:v>5035.6467832723411</c:v>
                </c:pt>
                <c:pt idx="13">
                  <c:v>5017.9842521800128</c:v>
                </c:pt>
                <c:pt idx="14">
                  <c:v>5014.8630659751561</c:v>
                </c:pt>
                <c:pt idx="15">
                  <c:v>5048.6682579028948</c:v>
                </c:pt>
                <c:pt idx="16">
                  <c:v>5052.5607811297386</c:v>
                </c:pt>
                <c:pt idx="17">
                  <c:v>5060.9808736714904</c:v>
                </c:pt>
                <c:pt idx="18">
                  <c:v>5061.8614843435098</c:v>
                </c:pt>
                <c:pt idx="19">
                  <c:v>5079.8665256433187</c:v>
                </c:pt>
                <c:pt idx="20">
                  <c:v>5091.8702502434144</c:v>
                </c:pt>
                <c:pt idx="21">
                  <c:v>5116.5683668922202</c:v>
                </c:pt>
                <c:pt idx="22">
                  <c:v>5130.6952121532095</c:v>
                </c:pt>
                <c:pt idx="23">
                  <c:v>5119.8463571271113</c:v>
                </c:pt>
                <c:pt idx="24">
                  <c:v>5139.0765000444808</c:v>
                </c:pt>
                <c:pt idx="25">
                  <c:v>5132.300627679173</c:v>
                </c:pt>
                <c:pt idx="26">
                  <c:v>5162.8121549107254</c:v>
                </c:pt>
                <c:pt idx="27">
                  <c:v>5168.3337825104018</c:v>
                </c:pt>
                <c:pt idx="28">
                  <c:v>5197.5167792133461</c:v>
                </c:pt>
                <c:pt idx="29">
                  <c:v>5224.2787931095163</c:v>
                </c:pt>
                <c:pt idx="30">
                  <c:v>5224.6680018796033</c:v>
                </c:pt>
                <c:pt idx="31">
                  <c:v>5228.1763664428654</c:v>
                </c:pt>
                <c:pt idx="32">
                  <c:v>5259.2578749413678</c:v>
                </c:pt>
                <c:pt idx="33">
                  <c:v>5280.0582398367605</c:v>
                </c:pt>
                <c:pt idx="34">
                  <c:v>5276.7740436115819</c:v>
                </c:pt>
                <c:pt idx="35">
                  <c:v>5278.2172413125099</c:v>
                </c:pt>
                <c:pt idx="36">
                  <c:v>5308.5458775810912</c:v>
                </c:pt>
                <c:pt idx="37">
                  <c:v>5325.3155740083703</c:v>
                </c:pt>
                <c:pt idx="38">
                  <c:v>5337.8992947097522</c:v>
                </c:pt>
                <c:pt idx="39">
                  <c:v>5352.106113682622</c:v>
                </c:pt>
                <c:pt idx="40">
                  <c:v>5375.4038315954831</c:v>
                </c:pt>
                <c:pt idx="41">
                  <c:v>5343.7131383063115</c:v>
                </c:pt>
                <c:pt idx="42">
                  <c:v>5338.2625509052396</c:v>
                </c:pt>
                <c:pt idx="43">
                  <c:v>5367.342736151295</c:v>
                </c:pt>
                <c:pt idx="44">
                  <c:v>5384.8322224570438</c:v>
                </c:pt>
                <c:pt idx="45">
                  <c:v>5405.5934430907264</c:v>
                </c:pt>
                <c:pt idx="46">
                  <c:v>5441.4946919430131</c:v>
                </c:pt>
                <c:pt idx="47">
                  <c:v>5470.0543768336756</c:v>
                </c:pt>
                <c:pt idx="48">
                  <c:v>5474.2717887582148</c:v>
                </c:pt>
                <c:pt idx="49">
                  <c:v>5464.3305111898308</c:v>
                </c:pt>
                <c:pt idx="50">
                  <c:v>5463.6502020411872</c:v>
                </c:pt>
                <c:pt idx="51">
                  <c:v>5493.4134365168065</c:v>
                </c:pt>
                <c:pt idx="52">
                  <c:v>5510.2205349258293</c:v>
                </c:pt>
                <c:pt idx="53">
                  <c:v>5543.5270629491888</c:v>
                </c:pt>
                <c:pt idx="54">
                  <c:v>5569.8643600252608</c:v>
                </c:pt>
                <c:pt idx="55">
                  <c:v>5586.3511585309352</c:v>
                </c:pt>
                <c:pt idx="56">
                  <c:v>5614.5594387059364</c:v>
                </c:pt>
                <c:pt idx="57">
                  <c:v>5628.3852913237497</c:v>
                </c:pt>
                <c:pt idx="58">
                  <c:v>5645.605336122554</c:v>
                </c:pt>
                <c:pt idx="59">
                  <c:v>5691.5266899265762</c:v>
                </c:pt>
                <c:pt idx="60">
                  <c:v>5680.0582636463732</c:v>
                </c:pt>
                <c:pt idx="61">
                  <c:v>5704.2183914707939</c:v>
                </c:pt>
                <c:pt idx="62">
                  <c:v>5762.5354681959961</c:v>
                </c:pt>
                <c:pt idx="63">
                  <c:v>5759.5245434138633</c:v>
                </c:pt>
                <c:pt idx="64">
                  <c:v>5802.3610072055035</c:v>
                </c:pt>
                <c:pt idx="65">
                  <c:v>5812.6079767442279</c:v>
                </c:pt>
                <c:pt idx="66">
                  <c:v>5830.3916508490775</c:v>
                </c:pt>
                <c:pt idx="67">
                  <c:v>5832.5663869348446</c:v>
                </c:pt>
                <c:pt idx="68">
                  <c:v>5826.6171692201706</c:v>
                </c:pt>
                <c:pt idx="69">
                  <c:v>5813.1372903991796</c:v>
                </c:pt>
                <c:pt idx="70">
                  <c:v>5837.2850627034986</c:v>
                </c:pt>
                <c:pt idx="71">
                  <c:v>5866.7604336276199</c:v>
                </c:pt>
                <c:pt idx="72">
                  <c:v>5852.0201980381298</c:v>
                </c:pt>
                <c:pt idx="73">
                  <c:v>5857.6966576302275</c:v>
                </c:pt>
                <c:pt idx="74">
                  <c:v>5885.5265744506287</c:v>
                </c:pt>
                <c:pt idx="75">
                  <c:v>5933.3994476072112</c:v>
                </c:pt>
                <c:pt idx="76">
                  <c:v>5992.2884371247128</c:v>
                </c:pt>
                <c:pt idx="77">
                  <c:v>5963.5194603380769</c:v>
                </c:pt>
                <c:pt idx="78">
                  <c:v>5947.9427475076736</c:v>
                </c:pt>
                <c:pt idx="79">
                  <c:v>5985.0787280517388</c:v>
                </c:pt>
                <c:pt idx="80">
                  <c:v>5953.9623037445981</c:v>
                </c:pt>
                <c:pt idx="81">
                  <c:v>5995.2828021325859</c:v>
                </c:pt>
                <c:pt idx="82">
                  <c:v>6008.2565941164012</c:v>
                </c:pt>
                <c:pt idx="83">
                  <c:v>5993.1608494236834</c:v>
                </c:pt>
                <c:pt idx="84">
                  <c:v>5981.0846303120943</c:v>
                </c:pt>
                <c:pt idx="85">
                  <c:v>5997.5984049763865</c:v>
                </c:pt>
                <c:pt idx="86">
                  <c:v>6006.3998806356894</c:v>
                </c:pt>
                <c:pt idx="87">
                  <c:v>6019.3977299773851</c:v>
                </c:pt>
                <c:pt idx="88">
                  <c:v>6033.6215668133218</c:v>
                </c:pt>
                <c:pt idx="89">
                  <c:v>6026.2665821233768</c:v>
                </c:pt>
                <c:pt idx="90">
                  <c:v>6038.1081959572484</c:v>
                </c:pt>
                <c:pt idx="91">
                  <c:v>6050.573870327803</c:v>
                </c:pt>
                <c:pt idx="92">
                  <c:v>6034.7697713785064</c:v>
                </c:pt>
                <c:pt idx="93">
                  <c:v>6064.6418817468302</c:v>
                </c:pt>
                <c:pt idx="94">
                  <c:v>6069.9211525048904</c:v>
                </c:pt>
                <c:pt idx="95">
                  <c:v>6092.7197763536988</c:v>
                </c:pt>
                <c:pt idx="96">
                  <c:v>6088.9301046528062</c:v>
                </c:pt>
                <c:pt idx="97">
                  <c:v>6077.8726075827572</c:v>
                </c:pt>
                <c:pt idx="98">
                  <c:v>6068.0446875762964</c:v>
                </c:pt>
                <c:pt idx="99">
                  <c:v>6124.6474084220081</c:v>
                </c:pt>
                <c:pt idx="100">
                  <c:v>6137.9011454138335</c:v>
                </c:pt>
                <c:pt idx="101">
                  <c:v>6167.062313755695</c:v>
                </c:pt>
                <c:pt idx="102">
                  <c:v>6211.0889716135962</c:v>
                </c:pt>
                <c:pt idx="103">
                  <c:v>6238.1258419070309</c:v>
                </c:pt>
                <c:pt idx="104">
                  <c:v>6238.5905822822533</c:v>
                </c:pt>
                <c:pt idx="105">
                  <c:v>6236.5723982288837</c:v>
                </c:pt>
                <c:pt idx="106">
                  <c:v>6255.6531914812649</c:v>
                </c:pt>
                <c:pt idx="107">
                  <c:v>6272.9250499429445</c:v>
                </c:pt>
                <c:pt idx="108">
                  <c:v>6312.0900574922634</c:v>
                </c:pt>
                <c:pt idx="109">
                  <c:v>6330.7738440624407</c:v>
                </c:pt>
                <c:pt idx="110">
                  <c:v>6372.8196785477812</c:v>
                </c:pt>
                <c:pt idx="111">
                  <c:v>6396.1218937023914</c:v>
                </c:pt>
                <c:pt idx="112">
                  <c:v>6391.5070917560852</c:v>
                </c:pt>
                <c:pt idx="113">
                  <c:v>6412.3338176145726</c:v>
                </c:pt>
                <c:pt idx="114">
                  <c:v>6428.7622168553016</c:v>
                </c:pt>
                <c:pt idx="115">
                  <c:v>6429.2411596404581</c:v>
                </c:pt>
                <c:pt idx="116">
                  <c:v>6454.6688084268353</c:v>
                </c:pt>
                <c:pt idx="117">
                  <c:v>6478.9125444712863</c:v>
                </c:pt>
                <c:pt idx="118">
                  <c:v>6516.7850277499929</c:v>
                </c:pt>
                <c:pt idx="119">
                  <c:v>6514.6768477935148</c:v>
                </c:pt>
              </c:numCache>
            </c:numRef>
          </c:yVal>
          <c:smooth val="1"/>
        </c:ser>
        <c:ser>
          <c:idx val="1"/>
          <c:order val="1"/>
          <c:tx>
            <c:v>£500 Regular Premium</c:v>
          </c:tx>
          <c:marker>
            <c:symbol val="none"/>
          </c:marker>
          <c:xVal>
            <c:numRef>
              <c:f>'Fund Values'!$C$9:$C$128</c:f>
              <c:numCache>
                <c:formatCode>General</c:formatCode>
                <c:ptCount val="1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</c:numCache>
            </c:numRef>
          </c:xVal>
          <c:yVal>
            <c:numRef>
              <c:f>'Fund Values'!$K$9:$K$128</c:f>
              <c:numCache>
                <c:formatCode>_-* #,##0_-;\-* #,##0_-;_-* "-"??_-;_-@_-</c:formatCode>
                <c:ptCount val="120"/>
                <c:pt idx="0">
                  <c:v>500.286</c:v>
                </c:pt>
                <c:pt idx="1">
                  <c:v>500.07437902199996</c:v>
                </c:pt>
                <c:pt idx="2">
                  <c:v>500.45993636822595</c:v>
                </c:pt>
                <c:pt idx="3">
                  <c:v>499.94946723313041</c:v>
                </c:pt>
                <c:pt idx="4">
                  <c:v>500.23543832838777</c:v>
                </c:pt>
                <c:pt idx="5">
                  <c:v>502.11432263474916</c:v>
                </c:pt>
                <c:pt idx="6">
                  <c:v>502.20169052688766</c:v>
                </c:pt>
                <c:pt idx="7">
                  <c:v>503.43836218981016</c:v>
                </c:pt>
                <c:pt idx="8">
                  <c:v>503.22540776260382</c:v>
                </c:pt>
                <c:pt idx="9">
                  <c:v>501.76077021331076</c:v>
                </c:pt>
                <c:pt idx="10">
                  <c:v>501.44867501423806</c:v>
                </c:pt>
                <c:pt idx="11">
                  <c:v>500.68772664990399</c:v>
                </c:pt>
                <c:pt idx="12">
                  <c:v>1006.4376783272343</c:v>
                </c:pt>
                <c:pt idx="13">
                  <c:v>1002.9075981705016</c:v>
                </c:pt>
                <c:pt idx="14">
                  <c:v>1002.2837896444395</c:v>
                </c:pt>
                <c:pt idx="15">
                  <c:v>1009.0401846704326</c:v>
                </c:pt>
                <c:pt idx="16">
                  <c:v>1009.8181546528135</c:v>
                </c:pt>
                <c:pt idx="17">
                  <c:v>1011.5010166075423</c:v>
                </c:pt>
                <c:pt idx="18">
                  <c:v>1011.6770177844321</c:v>
                </c:pt>
                <c:pt idx="19">
                  <c:v>1015.2755529366913</c:v>
                </c:pt>
                <c:pt idx="20">
                  <c:v>1017.6746490682807</c:v>
                </c:pt>
                <c:pt idx="21">
                  <c:v>1022.6108799535865</c:v>
                </c:pt>
                <c:pt idx="22">
                  <c:v>1025.4343085931384</c:v>
                </c:pt>
                <c:pt idx="23">
                  <c:v>1023.2660277476181</c:v>
                </c:pt>
                <c:pt idx="24">
                  <c:v>1528.987414947838</c:v>
                </c:pt>
                <c:pt idx="25">
                  <c:v>1526.9714450412293</c:v>
                </c:pt>
                <c:pt idx="26">
                  <c:v>1536.0492902819992</c:v>
                </c:pt>
                <c:pt idx="27">
                  <c:v>1537.6920949979558</c:v>
                </c:pt>
                <c:pt idx="28">
                  <c:v>1546.3746734123617</c:v>
                </c:pt>
                <c:pt idx="29">
                  <c:v>1554.336956605762</c:v>
                </c:pt>
                <c:pt idx="30">
                  <c:v>1554.4527547090295</c:v>
                </c:pt>
                <c:pt idx="31">
                  <c:v>1555.4965697338166</c:v>
                </c:pt>
                <c:pt idx="32">
                  <c:v>1564.7439968408839</c:v>
                </c:pt>
                <c:pt idx="33">
                  <c:v>1570.9325593483895</c:v>
                </c:pt>
                <c:pt idx="34">
                  <c:v>1569.9554392964749</c:v>
                </c:pt>
                <c:pt idx="35">
                  <c:v>1570.3848221091228</c:v>
                </c:pt>
                <c:pt idx="36">
                  <c:v>2082.2812532969619</c:v>
                </c:pt>
                <c:pt idx="37">
                  <c:v>2088.8591797761269</c:v>
                </c:pt>
                <c:pt idx="38">
                  <c:v>2093.7951540179383</c:v>
                </c:pt>
                <c:pt idx="39">
                  <c:v>2099.3677898203573</c:v>
                </c:pt>
                <c:pt idx="40">
                  <c:v>2108.5063378094455</c:v>
                </c:pt>
                <c:pt idx="41">
                  <c:v>2096.0756386948897</c:v>
                </c:pt>
                <c:pt idx="42">
                  <c:v>2093.9376415434208</c:v>
                </c:pt>
                <c:pt idx="43">
                  <c:v>2105.3443668457285</c:v>
                </c:pt>
                <c:pt idx="44">
                  <c:v>2112.2046314650952</c:v>
                </c:pt>
                <c:pt idx="45">
                  <c:v>2120.3482364217084</c:v>
                </c:pt>
                <c:pt idx="46">
                  <c:v>2134.4305292339031</c:v>
                </c:pt>
                <c:pt idx="47">
                  <c:v>2145.6330878665872</c:v>
                </c:pt>
                <c:pt idx="48">
                  <c:v>2647.6728709773324</c:v>
                </c:pt>
                <c:pt idx="49">
                  <c:v>2642.864697043638</c:v>
                </c:pt>
                <c:pt idx="50">
                  <c:v>2642.5356603888558</c:v>
                </c:pt>
                <c:pt idx="51">
                  <c:v>2656.9308733988241</c:v>
                </c:pt>
                <c:pt idx="52">
                  <c:v>2665.059753405988</c:v>
                </c:pt>
                <c:pt idx="53">
                  <c:v>2681.1687070854509</c:v>
                </c:pt>
                <c:pt idx="54">
                  <c:v>2693.9069396128139</c:v>
                </c:pt>
                <c:pt idx="55">
                  <c:v>2701.8809041540676</c:v>
                </c:pt>
                <c:pt idx="56">
                  <c:v>2715.5240517795933</c:v>
                </c:pt>
                <c:pt idx="57">
                  <c:v>2722.2110297571007</c:v>
                </c:pt>
                <c:pt idx="58">
                  <c:v>2730.5396344026426</c:v>
                </c:pt>
                <c:pt idx="59">
                  <c:v>2752.7498437888739</c:v>
                </c:pt>
                <c:pt idx="60">
                  <c:v>3246.1955528536391</c:v>
                </c:pt>
                <c:pt idx="61">
                  <c:v>3260.0032456377025</c:v>
                </c:pt>
                <c:pt idx="62">
                  <c:v>3293.3318888194799</c:v>
                </c:pt>
                <c:pt idx="63">
                  <c:v>3291.6111229075714</c:v>
                </c:pt>
                <c:pt idx="64">
                  <c:v>3316.0924806341964</c:v>
                </c:pt>
                <c:pt idx="65">
                  <c:v>3321.9486999549958</c:v>
                </c:pt>
                <c:pt idx="66">
                  <c:v>3332.1122020025082</c:v>
                </c:pt>
                <c:pt idx="67">
                  <c:v>3333.3550798538554</c:v>
                </c:pt>
                <c:pt idx="68">
                  <c:v>3329.9550576724046</c:v>
                </c:pt>
                <c:pt idx="69">
                  <c:v>3322.2512066464792</c:v>
                </c:pt>
                <c:pt idx="70">
                  <c:v>3336.051838158889</c:v>
                </c:pt>
                <c:pt idx="71">
                  <c:v>3352.8972319156724</c:v>
                </c:pt>
                <c:pt idx="72">
                  <c:v>3843.2168276204843</c:v>
                </c:pt>
                <c:pt idx="73">
                  <c:v>3846.9447479432761</c:v>
                </c:pt>
                <c:pt idx="74">
                  <c:v>3865.2215824407549</c:v>
                </c:pt>
                <c:pt idx="75">
                  <c:v>3896.6612947923286</c:v>
                </c:pt>
                <c:pt idx="76">
                  <c:v>3935.3356581431422</c:v>
                </c:pt>
                <c:pt idx="77">
                  <c:v>3916.4421116483968</c:v>
                </c:pt>
                <c:pt idx="78">
                  <c:v>3906.2123648527709</c:v>
                </c:pt>
                <c:pt idx="79">
                  <c:v>3930.6008017527297</c:v>
                </c:pt>
                <c:pt idx="80">
                  <c:v>3910.1656081844171</c:v>
                </c:pt>
                <c:pt idx="81">
                  <c:v>3937.3021575052171</c:v>
                </c:pt>
                <c:pt idx="82">
                  <c:v>3945.8224793740587</c:v>
                </c:pt>
                <c:pt idx="83">
                  <c:v>3935.9086003946313</c:v>
                </c:pt>
                <c:pt idx="84">
                  <c:v>4426.9702445648354</c:v>
                </c:pt>
                <c:pt idx="85">
                  <c:v>4439.1931094100792</c:v>
                </c:pt>
                <c:pt idx="86">
                  <c:v>4445.7076252981378</c:v>
                </c:pt>
                <c:pt idx="87">
                  <c:v>4455.3281365992834</c:v>
                </c:pt>
                <c:pt idx="88">
                  <c:v>4465.8560769860678</c:v>
                </c:pt>
                <c:pt idx="89">
                  <c:v>4460.4121984282219</c:v>
                </c:pt>
                <c:pt idx="90">
                  <c:v>4469.1769083981335</c:v>
                </c:pt>
                <c:pt idx="91">
                  <c:v>4478.4035241255224</c:v>
                </c:pt>
                <c:pt idx="92">
                  <c:v>4466.7059341205058</c:v>
                </c:pt>
                <c:pt idx="93">
                  <c:v>4488.8161284944026</c:v>
                </c:pt>
                <c:pt idx="94">
                  <c:v>4492.7236429342574</c:v>
                </c:pt>
                <c:pt idx="95">
                  <c:v>4509.598312937118</c:v>
                </c:pt>
                <c:pt idx="96">
                  <c:v>5006.4823427864712</c:v>
                </c:pt>
                <c:pt idx="97">
                  <c:v>4997.3905708519715</c:v>
                </c:pt>
                <c:pt idx="98">
                  <c:v>4989.3097902989039</c:v>
                </c:pt>
                <c:pt idx="99">
                  <c:v>5035.8500720228121</c:v>
                </c:pt>
                <c:pt idx="100">
                  <c:v>5046.7476515786693</c:v>
                </c:pt>
                <c:pt idx="101">
                  <c:v>5070.7247496713189</c:v>
                </c:pt>
                <c:pt idx="102">
                  <c:v>5106.9246536592227</c:v>
                </c:pt>
                <c:pt idx="103">
                  <c:v>5129.1550966766017</c:v>
                </c:pt>
                <c:pt idx="104">
                  <c:v>5129.5372187313042</c:v>
                </c:pt>
                <c:pt idx="105">
                  <c:v>5127.8778134410441</c:v>
                </c:pt>
                <c:pt idx="106">
                  <c:v>5143.5665556112663</c:v>
                </c:pt>
                <c:pt idx="107">
                  <c:v>5157.7679428713091</c:v>
                </c:pt>
                <c:pt idx="108">
                  <c:v>5693.0922170226258</c:v>
                </c:pt>
                <c:pt idx="109">
                  <c:v>5709.9437699850123</c:v>
                </c:pt>
                <c:pt idx="110">
                  <c:v>5747.866361533368</c:v>
                </c:pt>
                <c:pt idx="111">
                  <c:v>5768.8834348843138</c:v>
                </c:pt>
                <c:pt idx="112">
                  <c:v>5764.7211854860443</c:v>
                </c:pt>
                <c:pt idx="113">
                  <c:v>5783.505529468951</c:v>
                </c:pt>
                <c:pt idx="114">
                  <c:v>5798.3228706354503</c:v>
                </c:pt>
                <c:pt idx="115">
                  <c:v>5798.7548456893128</c:v>
                </c:pt>
                <c:pt idx="116">
                  <c:v>5821.6889211040134</c:v>
                </c:pt>
                <c:pt idx="117">
                  <c:v>5843.5551846916796</c:v>
                </c:pt>
                <c:pt idx="118">
                  <c:v>5877.7136865237944</c:v>
                </c:pt>
                <c:pt idx="119">
                  <c:v>5875.8122461462035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861680"/>
        <c:axId val="772860896"/>
      </c:scatterChart>
      <c:valAx>
        <c:axId val="772861680"/>
        <c:scaling>
          <c:orientation val="minMax"/>
          <c:max val="1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72860896"/>
        <c:crosses val="autoZero"/>
        <c:crossBetween val="midCat"/>
      </c:valAx>
      <c:valAx>
        <c:axId val="77286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Fund Value £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77286168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NPV for Different</a:t>
            </a:r>
            <a:r>
              <a:rPr lang="en-US" sz="1200" baseline="0"/>
              <a:t> Regular Premiums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'Regular Premium Results'!$D$4</c:f>
              <c:strCache>
                <c:ptCount val="1"/>
                <c:pt idx="0">
                  <c:v>NPV (£)</c:v>
                </c:pt>
              </c:strCache>
            </c:strRef>
          </c:tx>
          <c:xVal>
            <c:numRef>
              <c:f>'Regular Premium Results'!$C$5:$C$8</c:f>
              <c:numCache>
                <c:formatCode>_-* #,##0_-;\-* #,##0_-;_-* "-"??_-;_-@_-</c:formatCode>
                <c:ptCount val="4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</c:numCache>
            </c:numRef>
          </c:xVal>
          <c:yVal>
            <c:numRef>
              <c:f>'Regular Premium Results'!$D$5:$D$8</c:f>
              <c:numCache>
                <c:formatCode>_-* #,##0_-;\-* #,##0_-;_-* "-"??_-;_-@_-</c:formatCode>
                <c:ptCount val="4"/>
                <c:pt idx="0">
                  <c:v>-1250.6348264754065</c:v>
                </c:pt>
                <c:pt idx="1">
                  <c:v>-384.14912145649396</c:v>
                </c:pt>
                <c:pt idx="2">
                  <c:v>482.33658356241779</c:v>
                </c:pt>
                <c:pt idx="3">
                  <c:v>1348.8222885813323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921656"/>
        <c:axId val="321931064"/>
      </c:scatterChart>
      <c:valAx>
        <c:axId val="321921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Regular Premium £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21931064"/>
        <c:crosses val="autoZero"/>
        <c:crossBetween val="midCat"/>
      </c:valAx>
      <c:valAx>
        <c:axId val="321931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NPV £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21921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0</xdr:rowOff>
    </xdr:from>
    <xdr:to>
      <xdr:col>12</xdr:col>
      <xdr:colOff>11206</xdr:colOff>
      <xdr:row>32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-1</xdr:colOff>
      <xdr:row>7</xdr:row>
      <xdr:rowOff>190499</xdr:rowOff>
    </xdr:from>
    <xdr:to>
      <xdr:col>22</xdr:col>
      <xdr:colOff>504263</xdr:colOff>
      <xdr:row>25</xdr:row>
      <xdr:rowOff>89646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13</xdr:col>
      <xdr:colOff>336176</xdr:colOff>
      <xdr:row>18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C124"/>
  <sheetViews>
    <sheetView zoomScale="85" zoomScaleNormal="85" workbookViewId="0"/>
  </sheetViews>
  <sheetFormatPr defaultRowHeight="15" x14ac:dyDescent="0.25"/>
  <cols>
    <col min="3" max="3" width="12.7109375" customWidth="1"/>
  </cols>
  <sheetData>
    <row r="2" spans="2:3" x14ac:dyDescent="0.25">
      <c r="B2" t="s">
        <v>0</v>
      </c>
    </row>
    <row r="4" spans="2:3" x14ac:dyDescent="0.25">
      <c r="B4" t="s">
        <v>1</v>
      </c>
      <c r="C4" s="2" t="s">
        <v>2</v>
      </c>
    </row>
    <row r="5" spans="2:3" x14ac:dyDescent="0.25">
      <c r="B5">
        <v>1</v>
      </c>
      <c r="C5" s="3">
        <v>5.5999999999999999E-3</v>
      </c>
    </row>
    <row r="6" spans="2:3" x14ac:dyDescent="0.25">
      <c r="B6">
        <v>2</v>
      </c>
      <c r="C6" s="3">
        <v>4.5999999999999999E-3</v>
      </c>
    </row>
    <row r="7" spans="2:3" x14ac:dyDescent="0.25">
      <c r="B7">
        <v>3</v>
      </c>
      <c r="C7" s="3">
        <v>5.7999999999999996E-3</v>
      </c>
    </row>
    <row r="8" spans="2:3" x14ac:dyDescent="0.25">
      <c r="B8">
        <v>4</v>
      </c>
      <c r="C8" s="3">
        <v>4.0000000000000001E-3</v>
      </c>
    </row>
    <row r="9" spans="2:3" x14ac:dyDescent="0.25">
      <c r="B9">
        <v>5</v>
      </c>
      <c r="C9" s="3">
        <v>5.5999999999999999E-3</v>
      </c>
    </row>
    <row r="10" spans="2:3" x14ac:dyDescent="0.25">
      <c r="B10">
        <v>6</v>
      </c>
      <c r="C10" s="3">
        <v>8.8000000000000005E-3</v>
      </c>
    </row>
    <row r="11" spans="2:3" x14ac:dyDescent="0.25">
      <c r="B11">
        <v>7</v>
      </c>
      <c r="C11" s="3">
        <v>5.1999999999999998E-3</v>
      </c>
    </row>
    <row r="12" spans="2:3" x14ac:dyDescent="0.25">
      <c r="B12">
        <v>8</v>
      </c>
      <c r="C12" s="3">
        <v>7.4999999999999997E-3</v>
      </c>
    </row>
    <row r="13" spans="2:3" x14ac:dyDescent="0.25">
      <c r="B13">
        <v>9</v>
      </c>
      <c r="C13" s="3">
        <v>4.5999999999999999E-3</v>
      </c>
    </row>
    <row r="14" spans="2:3" x14ac:dyDescent="0.25">
      <c r="B14">
        <v>10</v>
      </c>
      <c r="C14" s="3">
        <v>2.0999999999999999E-3</v>
      </c>
    </row>
    <row r="15" spans="2:3" x14ac:dyDescent="0.25">
      <c r="B15">
        <v>11</v>
      </c>
      <c r="C15" s="3">
        <v>4.4000000000000003E-3</v>
      </c>
    </row>
    <row r="16" spans="2:3" x14ac:dyDescent="0.25">
      <c r="B16">
        <v>12</v>
      </c>
      <c r="C16" s="3">
        <v>3.5000000000000001E-3</v>
      </c>
    </row>
    <row r="17" spans="2:3" x14ac:dyDescent="0.25">
      <c r="B17">
        <v>13</v>
      </c>
      <c r="C17" s="3">
        <v>1.0800000000000001E-2</v>
      </c>
    </row>
    <row r="18" spans="2:3" x14ac:dyDescent="0.25">
      <c r="B18">
        <v>14</v>
      </c>
      <c r="C18" s="3">
        <v>1.5E-3</v>
      </c>
    </row>
    <row r="19" spans="2:3" x14ac:dyDescent="0.25">
      <c r="B19">
        <v>15</v>
      </c>
      <c r="C19" s="3">
        <v>4.4000000000000003E-3</v>
      </c>
    </row>
    <row r="20" spans="2:3" x14ac:dyDescent="0.25">
      <c r="B20">
        <v>16</v>
      </c>
      <c r="C20" s="3">
        <v>1.18E-2</v>
      </c>
    </row>
    <row r="21" spans="2:3" x14ac:dyDescent="0.25">
      <c r="B21">
        <v>17</v>
      </c>
      <c r="C21" s="3">
        <v>5.7999999999999996E-3</v>
      </c>
    </row>
    <row r="22" spans="2:3" x14ac:dyDescent="0.25">
      <c r="B22">
        <v>18</v>
      </c>
      <c r="C22" s="3">
        <v>6.7000000000000002E-3</v>
      </c>
    </row>
    <row r="23" spans="2:3" x14ac:dyDescent="0.25">
      <c r="B23">
        <v>19</v>
      </c>
      <c r="C23" s="3">
        <v>5.1999999999999998E-3</v>
      </c>
    </row>
    <row r="24" spans="2:3" x14ac:dyDescent="0.25">
      <c r="B24">
        <v>20</v>
      </c>
      <c r="C24" s="3">
        <v>8.6E-3</v>
      </c>
    </row>
    <row r="25" spans="2:3" x14ac:dyDescent="0.25">
      <c r="B25">
        <v>21</v>
      </c>
      <c r="C25" s="3">
        <v>7.4000000000000003E-3</v>
      </c>
    </row>
    <row r="26" spans="2:3" x14ac:dyDescent="0.25">
      <c r="B26">
        <v>22</v>
      </c>
      <c r="C26" s="3">
        <v>9.9000000000000008E-3</v>
      </c>
    </row>
    <row r="27" spans="2:3" x14ac:dyDescent="0.25">
      <c r="B27">
        <v>23</v>
      </c>
      <c r="C27" s="3">
        <v>7.7999999999999996E-3</v>
      </c>
    </row>
    <row r="28" spans="2:3" x14ac:dyDescent="0.25">
      <c r="B28">
        <v>24</v>
      </c>
      <c r="C28" s="3">
        <v>2.8999999999999998E-3</v>
      </c>
    </row>
    <row r="29" spans="2:3" x14ac:dyDescent="0.25">
      <c r="B29">
        <v>25</v>
      </c>
      <c r="C29" s="3">
        <v>8.8000000000000005E-3</v>
      </c>
    </row>
    <row r="30" spans="2:3" x14ac:dyDescent="0.25">
      <c r="B30">
        <v>26</v>
      </c>
      <c r="C30" s="3">
        <v>3.7000000000000002E-3</v>
      </c>
    </row>
    <row r="31" spans="2:3" x14ac:dyDescent="0.25">
      <c r="B31">
        <v>27</v>
      </c>
      <c r="C31" s="3">
        <v>1.0999999999999999E-2</v>
      </c>
    </row>
    <row r="32" spans="2:3" x14ac:dyDescent="0.25">
      <c r="B32">
        <v>28</v>
      </c>
      <c r="C32" s="3">
        <v>6.1000000000000004E-3</v>
      </c>
    </row>
    <row r="33" spans="2:3" x14ac:dyDescent="0.25">
      <c r="B33">
        <v>29</v>
      </c>
      <c r="C33" s="3">
        <v>1.0699999999999999E-2</v>
      </c>
    </row>
    <row r="34" spans="2:3" x14ac:dyDescent="0.25">
      <c r="B34">
        <v>30</v>
      </c>
      <c r="C34" s="3">
        <v>1.0200000000000001E-2</v>
      </c>
    </row>
    <row r="35" spans="2:3" x14ac:dyDescent="0.25">
      <c r="B35">
        <v>31</v>
      </c>
      <c r="C35" s="3">
        <v>5.1000000000000004E-3</v>
      </c>
    </row>
    <row r="36" spans="2:3" x14ac:dyDescent="0.25">
      <c r="B36">
        <v>32</v>
      </c>
      <c r="C36" s="3">
        <v>5.7000000000000002E-3</v>
      </c>
    </row>
    <row r="37" spans="2:3" x14ac:dyDescent="0.25">
      <c r="B37">
        <v>33</v>
      </c>
      <c r="C37" s="3">
        <v>1.0999999999999999E-2</v>
      </c>
    </row>
    <row r="38" spans="2:3" x14ac:dyDescent="0.25">
      <c r="B38">
        <v>34</v>
      </c>
      <c r="C38" s="3">
        <v>8.9999999999999993E-3</v>
      </c>
    </row>
    <row r="39" spans="2:3" x14ac:dyDescent="0.25">
      <c r="B39">
        <v>35</v>
      </c>
      <c r="C39" s="3">
        <v>4.4000000000000003E-3</v>
      </c>
    </row>
    <row r="40" spans="2:3" x14ac:dyDescent="0.25">
      <c r="B40">
        <v>36</v>
      </c>
      <c r="C40" s="3">
        <v>5.3E-3</v>
      </c>
    </row>
    <row r="41" spans="2:3" x14ac:dyDescent="0.25">
      <c r="B41">
        <v>37</v>
      </c>
      <c r="C41" s="3">
        <v>1.0800000000000001E-2</v>
      </c>
    </row>
    <row r="42" spans="2:3" x14ac:dyDescent="0.25">
      <c r="B42">
        <v>38</v>
      </c>
      <c r="C42" s="3">
        <v>8.2000000000000007E-3</v>
      </c>
    </row>
    <row r="43" spans="2:3" x14ac:dyDescent="0.25">
      <c r="B43">
        <v>39</v>
      </c>
      <c r="C43" s="3">
        <v>7.4000000000000003E-3</v>
      </c>
    </row>
    <row r="44" spans="2:3" x14ac:dyDescent="0.25">
      <c r="B44">
        <v>40</v>
      </c>
      <c r="C44" s="3">
        <v>7.7000000000000002E-3</v>
      </c>
    </row>
    <row r="45" spans="2:3" x14ac:dyDescent="0.25">
      <c r="B45">
        <v>41</v>
      </c>
      <c r="C45" s="3">
        <v>9.4000000000000004E-3</v>
      </c>
    </row>
    <row r="46" spans="2:3" x14ac:dyDescent="0.25">
      <c r="B46">
        <v>42</v>
      </c>
      <c r="C46" s="3">
        <v>-8.9999999999999998E-4</v>
      </c>
    </row>
    <row r="47" spans="2:3" x14ac:dyDescent="0.25">
      <c r="B47">
        <v>43</v>
      </c>
      <c r="C47" s="3">
        <v>4.0000000000000001E-3</v>
      </c>
    </row>
    <row r="48" spans="2:3" x14ac:dyDescent="0.25">
      <c r="B48">
        <v>44</v>
      </c>
      <c r="C48" s="3">
        <v>1.0500000000000001E-2</v>
      </c>
    </row>
    <row r="49" spans="2:3" x14ac:dyDescent="0.25">
      <c r="B49">
        <v>45</v>
      </c>
      <c r="C49" s="3">
        <v>8.3000000000000001E-3</v>
      </c>
    </row>
    <row r="50" spans="2:3" x14ac:dyDescent="0.25">
      <c r="B50">
        <v>46</v>
      </c>
      <c r="C50" s="3">
        <v>8.8999999999999999E-3</v>
      </c>
    </row>
    <row r="51" spans="2:3" x14ac:dyDescent="0.25">
      <c r="B51">
        <v>47</v>
      </c>
      <c r="C51" s="3">
        <v>1.17E-2</v>
      </c>
    </row>
    <row r="52" spans="2:3" x14ac:dyDescent="0.25">
      <c r="B52">
        <v>48</v>
      </c>
      <c r="C52" s="3">
        <v>1.03E-2</v>
      </c>
    </row>
    <row r="53" spans="2:3" x14ac:dyDescent="0.25">
      <c r="B53">
        <v>49</v>
      </c>
      <c r="C53" s="3">
        <v>5.7999999999999996E-3</v>
      </c>
    </row>
    <row r="54" spans="2:3" x14ac:dyDescent="0.25">
      <c r="B54">
        <v>50</v>
      </c>
      <c r="C54" s="3">
        <v>3.2000000000000002E-3</v>
      </c>
    </row>
    <row r="55" spans="2:3" x14ac:dyDescent="0.25">
      <c r="B55">
        <v>51</v>
      </c>
      <c r="C55" s="3">
        <v>4.8999999999999998E-3</v>
      </c>
    </row>
    <row r="56" spans="2:3" x14ac:dyDescent="0.25">
      <c r="B56">
        <v>52</v>
      </c>
      <c r="C56" s="3">
        <v>1.0500000000000001E-2</v>
      </c>
    </row>
    <row r="57" spans="2:3" x14ac:dyDescent="0.25">
      <c r="B57">
        <v>53</v>
      </c>
      <c r="C57" s="3">
        <v>8.0999999999999996E-3</v>
      </c>
    </row>
    <row r="58" spans="2:3" x14ac:dyDescent="0.25">
      <c r="B58">
        <v>54</v>
      </c>
      <c r="C58" s="3">
        <v>1.11E-2</v>
      </c>
    </row>
    <row r="59" spans="2:3" x14ac:dyDescent="0.25">
      <c r="B59">
        <v>55</v>
      </c>
      <c r="C59" s="3">
        <v>9.7999999999999997E-3</v>
      </c>
    </row>
    <row r="60" spans="2:3" x14ac:dyDescent="0.25">
      <c r="B60">
        <v>56</v>
      </c>
      <c r="C60" s="3">
        <v>8.0000000000000002E-3</v>
      </c>
    </row>
    <row r="61" spans="2:3" x14ac:dyDescent="0.25">
      <c r="B61">
        <v>57</v>
      </c>
      <c r="C61" s="3">
        <v>1.01E-2</v>
      </c>
    </row>
    <row r="62" spans="2:3" x14ac:dyDescent="0.25">
      <c r="B62">
        <v>58</v>
      </c>
      <c r="C62" s="3">
        <v>7.4999999999999997E-3</v>
      </c>
    </row>
    <row r="63" spans="2:3" x14ac:dyDescent="0.25">
      <c r="B63">
        <v>59</v>
      </c>
      <c r="C63" s="3">
        <v>8.0999999999999996E-3</v>
      </c>
    </row>
    <row r="64" spans="2:3" x14ac:dyDescent="0.25">
      <c r="B64">
        <v>60</v>
      </c>
      <c r="C64" s="3">
        <v>1.32E-2</v>
      </c>
    </row>
    <row r="65" spans="2:3" x14ac:dyDescent="0.25">
      <c r="B65">
        <v>61</v>
      </c>
      <c r="C65" s="3">
        <v>3.0000000000000001E-3</v>
      </c>
    </row>
    <row r="66" spans="2:3" x14ac:dyDescent="0.25">
      <c r="B66">
        <v>62</v>
      </c>
      <c r="C66" s="3">
        <v>9.2999999999999992E-3</v>
      </c>
    </row>
    <row r="67" spans="2:3" x14ac:dyDescent="0.25">
      <c r="B67">
        <v>63</v>
      </c>
      <c r="C67" s="3">
        <v>1.5299999999999999E-2</v>
      </c>
    </row>
    <row r="68" spans="2:3" x14ac:dyDescent="0.25">
      <c r="B68">
        <v>64</v>
      </c>
      <c r="C68" s="3">
        <v>4.4999999999999997E-3</v>
      </c>
    </row>
    <row r="69" spans="2:3" x14ac:dyDescent="0.25">
      <c r="B69">
        <v>65</v>
      </c>
      <c r="C69" s="3">
        <v>1.2500000000000001E-2</v>
      </c>
    </row>
    <row r="70" spans="2:3" x14ac:dyDescent="0.25">
      <c r="B70">
        <v>66</v>
      </c>
      <c r="C70" s="3">
        <v>6.7999999999999996E-3</v>
      </c>
    </row>
    <row r="71" spans="2:3" x14ac:dyDescent="0.25">
      <c r="B71">
        <v>67</v>
      </c>
      <c r="C71" s="3">
        <v>8.0999999999999996E-3</v>
      </c>
    </row>
    <row r="72" spans="2:3" x14ac:dyDescent="0.25">
      <c r="B72">
        <v>68</v>
      </c>
      <c r="C72" s="3">
        <v>5.4000000000000003E-3</v>
      </c>
    </row>
    <row r="73" spans="2:3" x14ac:dyDescent="0.25">
      <c r="B73">
        <v>69</v>
      </c>
      <c r="C73" s="3">
        <v>4.0000000000000001E-3</v>
      </c>
    </row>
    <row r="74" spans="2:3" x14ac:dyDescent="0.25">
      <c r="B74">
        <v>70</v>
      </c>
      <c r="C74" s="3">
        <v>2.7000000000000001E-3</v>
      </c>
    </row>
    <row r="75" spans="2:3" x14ac:dyDescent="0.25">
      <c r="B75">
        <v>71</v>
      </c>
      <c r="C75" s="3">
        <v>9.1999999999999998E-3</v>
      </c>
    </row>
    <row r="76" spans="2:3" x14ac:dyDescent="0.25">
      <c r="B76">
        <v>72</v>
      </c>
      <c r="C76" s="3">
        <v>1.01E-2</v>
      </c>
    </row>
    <row r="77" spans="2:3" x14ac:dyDescent="0.25">
      <c r="B77">
        <v>73</v>
      </c>
      <c r="C77" s="3">
        <v>2.5000000000000001E-3</v>
      </c>
    </row>
    <row r="78" spans="2:3" x14ac:dyDescent="0.25">
      <c r="B78">
        <v>74</v>
      </c>
      <c r="C78" s="3">
        <v>6.0000000000000001E-3</v>
      </c>
    </row>
    <row r="79" spans="2:3" x14ac:dyDescent="0.25">
      <c r="B79">
        <v>75</v>
      </c>
      <c r="C79" s="3">
        <v>9.7999999999999997E-3</v>
      </c>
    </row>
    <row r="80" spans="2:3" x14ac:dyDescent="0.25">
      <c r="B80">
        <v>76</v>
      </c>
      <c r="C80" s="3">
        <v>1.32E-2</v>
      </c>
    </row>
    <row r="81" spans="2:3" x14ac:dyDescent="0.25">
      <c r="B81">
        <v>77</v>
      </c>
      <c r="C81" s="3">
        <v>1.4999999999999999E-2</v>
      </c>
    </row>
    <row r="82" spans="2:3" x14ac:dyDescent="0.25">
      <c r="B82">
        <v>78</v>
      </c>
      <c r="C82" s="3">
        <v>2.0000000000000001E-4</v>
      </c>
    </row>
    <row r="83" spans="2:3" x14ac:dyDescent="0.25">
      <c r="B83">
        <v>79</v>
      </c>
      <c r="C83" s="3">
        <v>2.3999999999999998E-3</v>
      </c>
    </row>
    <row r="84" spans="2:3" x14ac:dyDescent="0.25">
      <c r="B84">
        <v>80</v>
      </c>
      <c r="C84" s="3">
        <v>1.1299999999999999E-2</v>
      </c>
    </row>
    <row r="85" spans="2:3" x14ac:dyDescent="0.25">
      <c r="B85">
        <v>81</v>
      </c>
      <c r="C85" s="3">
        <v>-2.0000000000000001E-4</v>
      </c>
    </row>
    <row r="86" spans="2:3" x14ac:dyDescent="0.25">
      <c r="B86">
        <v>82</v>
      </c>
      <c r="C86" s="3">
        <v>1.2E-2</v>
      </c>
    </row>
    <row r="87" spans="2:3" x14ac:dyDescent="0.25">
      <c r="B87">
        <v>83</v>
      </c>
      <c r="C87" s="3">
        <v>7.1999999999999998E-3</v>
      </c>
    </row>
    <row r="88" spans="2:3" x14ac:dyDescent="0.25">
      <c r="B88">
        <v>84</v>
      </c>
      <c r="C88" s="3">
        <v>2.5000000000000001E-3</v>
      </c>
    </row>
    <row r="89" spans="2:3" x14ac:dyDescent="0.25">
      <c r="B89">
        <v>85</v>
      </c>
      <c r="C89" s="3">
        <v>3.0000000000000001E-3</v>
      </c>
    </row>
    <row r="90" spans="2:3" x14ac:dyDescent="0.25">
      <c r="B90">
        <v>86</v>
      </c>
      <c r="C90" s="3">
        <v>7.7999999999999996E-3</v>
      </c>
    </row>
    <row r="91" spans="2:3" x14ac:dyDescent="0.25">
      <c r="B91">
        <v>87</v>
      </c>
      <c r="C91" s="3">
        <v>6.4999999999999997E-3</v>
      </c>
    </row>
    <row r="92" spans="2:3" x14ac:dyDescent="0.25">
      <c r="B92">
        <v>88</v>
      </c>
      <c r="C92" s="3">
        <v>7.1999999999999998E-3</v>
      </c>
    </row>
    <row r="93" spans="2:3" x14ac:dyDescent="0.25">
      <c r="B93">
        <v>89</v>
      </c>
      <c r="C93" s="3">
        <v>7.4000000000000003E-3</v>
      </c>
    </row>
    <row r="94" spans="2:3" x14ac:dyDescent="0.25">
      <c r="B94">
        <v>90</v>
      </c>
      <c r="C94" s="3">
        <v>3.8E-3</v>
      </c>
    </row>
    <row r="95" spans="2:3" x14ac:dyDescent="0.25">
      <c r="B95">
        <v>91</v>
      </c>
      <c r="C95" s="3">
        <v>7.0000000000000001E-3</v>
      </c>
    </row>
    <row r="96" spans="2:3" x14ac:dyDescent="0.25">
      <c r="B96">
        <v>92</v>
      </c>
      <c r="C96" s="3">
        <v>7.1000000000000004E-3</v>
      </c>
    </row>
    <row r="97" spans="2:3" x14ac:dyDescent="0.25">
      <c r="B97">
        <v>93</v>
      </c>
      <c r="C97" s="3">
        <v>2.3999999999999998E-3</v>
      </c>
    </row>
    <row r="98" spans="2:3" x14ac:dyDescent="0.25">
      <c r="B98">
        <v>94</v>
      </c>
      <c r="C98" s="3">
        <v>0.01</v>
      </c>
    </row>
    <row r="99" spans="2:3" x14ac:dyDescent="0.25">
      <c r="B99">
        <v>95</v>
      </c>
      <c r="C99" s="3">
        <v>5.8999999999999999E-3</v>
      </c>
    </row>
    <row r="100" spans="2:3" x14ac:dyDescent="0.25">
      <c r="B100">
        <v>96</v>
      </c>
      <c r="C100" s="3">
        <v>8.8000000000000005E-3</v>
      </c>
    </row>
    <row r="101" spans="2:3" x14ac:dyDescent="0.25">
      <c r="B101">
        <v>97</v>
      </c>
      <c r="C101" s="3">
        <v>4.4000000000000003E-3</v>
      </c>
    </row>
    <row r="102" spans="2:3" x14ac:dyDescent="0.25">
      <c r="B102">
        <v>98</v>
      </c>
      <c r="C102" s="3">
        <v>3.2000000000000002E-3</v>
      </c>
    </row>
    <row r="103" spans="2:3" x14ac:dyDescent="0.25">
      <c r="B103">
        <v>99</v>
      </c>
      <c r="C103" s="3">
        <v>3.3999999999999998E-3</v>
      </c>
    </row>
    <row r="104" spans="2:3" x14ac:dyDescent="0.25">
      <c r="B104">
        <v>100</v>
      </c>
      <c r="C104" s="3">
        <v>1.44E-2</v>
      </c>
    </row>
    <row r="105" spans="2:3" x14ac:dyDescent="0.25">
      <c r="B105">
        <v>101</v>
      </c>
      <c r="C105" s="3">
        <v>7.1999999999999998E-3</v>
      </c>
    </row>
    <row r="106" spans="2:3" x14ac:dyDescent="0.25">
      <c r="B106">
        <v>102</v>
      </c>
      <c r="C106" s="3">
        <v>9.7999999999999997E-3</v>
      </c>
    </row>
    <row r="107" spans="2:3" x14ac:dyDescent="0.25">
      <c r="B107">
        <v>103</v>
      </c>
      <c r="C107" s="3">
        <v>1.2200000000000001E-2</v>
      </c>
    </row>
    <row r="108" spans="2:3" x14ac:dyDescent="0.25">
      <c r="B108">
        <v>104</v>
      </c>
      <c r="C108" s="3">
        <v>9.4000000000000004E-3</v>
      </c>
    </row>
    <row r="109" spans="2:3" x14ac:dyDescent="0.25">
      <c r="B109">
        <v>105</v>
      </c>
      <c r="C109" s="3">
        <v>5.1000000000000004E-3</v>
      </c>
    </row>
    <row r="110" spans="2:3" x14ac:dyDescent="0.25">
      <c r="B110">
        <v>106</v>
      </c>
      <c r="C110" s="3">
        <v>4.7000000000000002E-3</v>
      </c>
    </row>
    <row r="111" spans="2:3" x14ac:dyDescent="0.25">
      <c r="B111">
        <v>107</v>
      </c>
      <c r="C111" s="3">
        <v>8.0999999999999996E-3</v>
      </c>
    </row>
    <row r="112" spans="2:3" x14ac:dyDescent="0.25">
      <c r="B112">
        <v>108</v>
      </c>
      <c r="C112" s="3">
        <v>7.7999999999999996E-3</v>
      </c>
    </row>
    <row r="113" spans="2:3" x14ac:dyDescent="0.25">
      <c r="B113">
        <v>109</v>
      </c>
      <c r="C113" s="3">
        <v>1.1299999999999999E-2</v>
      </c>
    </row>
    <row r="114" spans="2:3" x14ac:dyDescent="0.25">
      <c r="B114">
        <v>110</v>
      </c>
      <c r="C114" s="3">
        <v>8.0000000000000002E-3</v>
      </c>
    </row>
    <row r="115" spans="2:3" x14ac:dyDescent="0.25">
      <c r="B115">
        <v>111</v>
      </c>
      <c r="C115" s="3">
        <v>1.17E-2</v>
      </c>
    </row>
    <row r="116" spans="2:3" x14ac:dyDescent="0.25">
      <c r="B116">
        <v>112</v>
      </c>
      <c r="C116" s="3">
        <v>8.6999999999999994E-3</v>
      </c>
    </row>
    <row r="117" spans="2:3" x14ac:dyDescent="0.25">
      <c r="B117">
        <v>113</v>
      </c>
      <c r="C117" s="3">
        <v>4.3E-3</v>
      </c>
    </row>
    <row r="118" spans="2:3" x14ac:dyDescent="0.25">
      <c r="B118">
        <v>114</v>
      </c>
      <c r="C118" s="3">
        <v>8.3000000000000001E-3</v>
      </c>
    </row>
    <row r="119" spans="2:3" x14ac:dyDescent="0.25">
      <c r="B119">
        <v>115</v>
      </c>
      <c r="C119" s="3">
        <v>7.6E-3</v>
      </c>
    </row>
    <row r="120" spans="2:3" x14ac:dyDescent="0.25">
      <c r="B120">
        <v>116</v>
      </c>
      <c r="C120" s="3">
        <v>5.1000000000000004E-3</v>
      </c>
    </row>
    <row r="121" spans="2:3" x14ac:dyDescent="0.25">
      <c r="B121">
        <v>117</v>
      </c>
      <c r="C121" s="3">
        <v>8.9999999999999993E-3</v>
      </c>
    </row>
    <row r="122" spans="2:3" x14ac:dyDescent="0.25">
      <c r="B122">
        <v>118</v>
      </c>
      <c r="C122" s="3">
        <v>8.8000000000000005E-3</v>
      </c>
    </row>
    <row r="123" spans="2:3" x14ac:dyDescent="0.25">
      <c r="B123">
        <v>119</v>
      </c>
      <c r="C123" s="3">
        <v>1.09E-2</v>
      </c>
    </row>
    <row r="124" spans="2:3" x14ac:dyDescent="0.25">
      <c r="B124">
        <v>120</v>
      </c>
      <c r="C124" s="3">
        <v>4.7000000000000002E-3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O124"/>
  <sheetViews>
    <sheetView topLeftCell="A4" zoomScale="85" zoomScaleNormal="85" workbookViewId="0">
      <selection activeCell="E6" sqref="E6"/>
    </sheetView>
  </sheetViews>
  <sheetFormatPr defaultRowHeight="15" x14ac:dyDescent="0.25"/>
  <cols>
    <col min="3" max="3" width="11.7109375" bestFit="1" customWidth="1"/>
    <col min="5" max="5" width="20.42578125" bestFit="1" customWidth="1"/>
    <col min="7" max="7" width="23" bestFit="1" customWidth="1"/>
  </cols>
  <sheetData>
    <row r="2" spans="2:15" x14ac:dyDescent="0.25">
      <c r="B2" s="22" t="s">
        <v>0</v>
      </c>
      <c r="C2" s="22"/>
      <c r="D2" s="22"/>
    </row>
    <row r="4" spans="2:15" x14ac:dyDescent="0.25">
      <c r="B4" s="22" t="s">
        <v>1</v>
      </c>
      <c r="C4" s="23" t="s">
        <v>2</v>
      </c>
      <c r="E4" s="22" t="s">
        <v>3</v>
      </c>
      <c r="G4" s="22" t="s">
        <v>4</v>
      </c>
      <c r="H4" s="16">
        <f>COUNTA(B5:B124)</f>
        <v>120</v>
      </c>
      <c r="I4" s="11" t="str">
        <f>IF(H4=120,"OK","Check")</f>
        <v>OK</v>
      </c>
    </row>
    <row r="5" spans="2:15" x14ac:dyDescent="0.25">
      <c r="B5" s="16">
        <f>Data!B5</f>
        <v>1</v>
      </c>
      <c r="C5" s="17">
        <f>Data!C5</f>
        <v>5.5999999999999999E-3</v>
      </c>
      <c r="G5" s="22" t="s">
        <v>5</v>
      </c>
      <c r="H5" s="16">
        <f>COUNTA(C5:C124)</f>
        <v>120</v>
      </c>
      <c r="I5" s="11" t="str">
        <f>IF(H5=120,"OK","Check")</f>
        <v>OK</v>
      </c>
    </row>
    <row r="6" spans="2:15" x14ac:dyDescent="0.25">
      <c r="B6" s="16">
        <f>Data!B6</f>
        <v>2</v>
      </c>
      <c r="C6" s="17">
        <f>Data!C6</f>
        <v>4.5999999999999999E-3</v>
      </c>
      <c r="E6" s="11" t="str">
        <f>IF(B6=B5+1,"OK","Check")</f>
        <v>OK</v>
      </c>
    </row>
    <row r="7" spans="2:15" x14ac:dyDescent="0.25">
      <c r="B7" s="16">
        <f>Data!B7</f>
        <v>3</v>
      </c>
      <c r="C7" s="17">
        <f>Data!C7</f>
        <v>5.7999999999999996E-3</v>
      </c>
      <c r="E7" s="11" t="str">
        <f t="shared" ref="E7:E70" si="0">IF(B7=B6+1,"OK","Check")</f>
        <v>OK</v>
      </c>
      <c r="G7" s="22" t="s">
        <v>6</v>
      </c>
      <c r="H7" s="18">
        <f>MAX($C$5:$C$124)</f>
        <v>1.5299999999999999E-2</v>
      </c>
      <c r="L7" s="4"/>
    </row>
    <row r="8" spans="2:15" x14ac:dyDescent="0.25">
      <c r="B8" s="16">
        <f>Data!B8</f>
        <v>4</v>
      </c>
      <c r="C8" s="17">
        <f>Data!C8</f>
        <v>4.0000000000000001E-3</v>
      </c>
      <c r="E8" s="11" t="str">
        <f t="shared" si="0"/>
        <v>OK</v>
      </c>
      <c r="G8" s="22" t="s">
        <v>8</v>
      </c>
      <c r="H8" s="18">
        <f>MEDIAN($C$5:$C$124)</f>
        <v>7.45E-3</v>
      </c>
      <c r="L8" s="4"/>
    </row>
    <row r="9" spans="2:15" x14ac:dyDescent="0.25">
      <c r="B9" s="16">
        <f>Data!B9</f>
        <v>5</v>
      </c>
      <c r="C9" s="17">
        <f>Data!C9</f>
        <v>5.5999999999999999E-3</v>
      </c>
      <c r="E9" s="11" t="str">
        <f t="shared" si="0"/>
        <v>OK</v>
      </c>
      <c r="G9" s="22" t="s">
        <v>7</v>
      </c>
      <c r="H9" s="18">
        <f>MIN($C$5:$C$124)</f>
        <v>-8.9999999999999998E-4</v>
      </c>
      <c r="I9" s="11" t="s">
        <v>12</v>
      </c>
      <c r="J9" s="11"/>
      <c r="K9" s="11"/>
      <c r="L9" s="11"/>
      <c r="M9" s="11"/>
      <c r="N9" s="11"/>
      <c r="O9" s="11"/>
    </row>
    <row r="10" spans="2:15" x14ac:dyDescent="0.25">
      <c r="B10" s="16">
        <f>Data!B10</f>
        <v>6</v>
      </c>
      <c r="C10" s="17">
        <f>Data!C10</f>
        <v>8.8000000000000005E-3</v>
      </c>
      <c r="E10" s="11" t="str">
        <f t="shared" si="0"/>
        <v>OK</v>
      </c>
      <c r="G10" s="22" t="s">
        <v>9</v>
      </c>
      <c r="H10" s="18">
        <f>AVERAGE($C$5:$C$124)</f>
        <v>7.249166666666665E-3</v>
      </c>
      <c r="I10" s="11" t="s">
        <v>14</v>
      </c>
      <c r="J10" s="11"/>
      <c r="K10" s="11"/>
      <c r="L10" s="11"/>
      <c r="M10" s="11"/>
      <c r="N10" s="11"/>
      <c r="O10" s="11"/>
    </row>
    <row r="11" spans="2:15" x14ac:dyDescent="0.25">
      <c r="B11" s="16">
        <f>Data!B11</f>
        <v>7</v>
      </c>
      <c r="C11" s="17">
        <f>Data!C11</f>
        <v>5.1999999999999998E-3</v>
      </c>
      <c r="E11" s="11" t="str">
        <f t="shared" si="0"/>
        <v>OK</v>
      </c>
      <c r="G11" s="22" t="s">
        <v>10</v>
      </c>
      <c r="H11" s="18">
        <f>STDEV($C$5:$C$124)</f>
        <v>3.2968280103717893E-3</v>
      </c>
    </row>
    <row r="12" spans="2:15" x14ac:dyDescent="0.25">
      <c r="B12" s="16">
        <f>Data!B12</f>
        <v>8</v>
      </c>
      <c r="C12" s="17">
        <f>Data!C12</f>
        <v>7.4999999999999997E-3</v>
      </c>
      <c r="E12" s="11" t="str">
        <f t="shared" si="0"/>
        <v>OK</v>
      </c>
      <c r="G12" s="22" t="s">
        <v>56</v>
      </c>
      <c r="H12" s="25">
        <f>SKEW($C$5:$C$124)</f>
        <v>2.0160032401263052E-2</v>
      </c>
    </row>
    <row r="13" spans="2:15" x14ac:dyDescent="0.25">
      <c r="B13" s="16">
        <f>Data!B13</f>
        <v>9</v>
      </c>
      <c r="C13" s="17">
        <f>Data!C13</f>
        <v>4.5999999999999999E-3</v>
      </c>
      <c r="E13" s="11" t="str">
        <f t="shared" si="0"/>
        <v>OK</v>
      </c>
    </row>
    <row r="14" spans="2:15" x14ac:dyDescent="0.25">
      <c r="B14" s="16">
        <f>Data!B14</f>
        <v>10</v>
      </c>
      <c r="C14" s="17">
        <f>Data!C14</f>
        <v>2.0999999999999999E-3</v>
      </c>
      <c r="E14" s="11" t="str">
        <f t="shared" si="0"/>
        <v>OK</v>
      </c>
      <c r="G14" s="11" t="s">
        <v>11</v>
      </c>
      <c r="H14" s="11"/>
      <c r="I14" s="11"/>
      <c r="J14" s="11"/>
      <c r="K14" s="11"/>
      <c r="L14" s="11"/>
    </row>
    <row r="15" spans="2:15" x14ac:dyDescent="0.25">
      <c r="B15" s="16">
        <f>Data!B15</f>
        <v>11</v>
      </c>
      <c r="C15" s="17">
        <f>Data!C15</f>
        <v>4.4000000000000003E-3</v>
      </c>
      <c r="E15" s="11" t="str">
        <f t="shared" si="0"/>
        <v>OK</v>
      </c>
    </row>
    <row r="16" spans="2:15" x14ac:dyDescent="0.25">
      <c r="B16" s="16">
        <f>Data!B16</f>
        <v>12</v>
      </c>
      <c r="C16" s="17">
        <f>Data!C16</f>
        <v>3.5000000000000001E-3</v>
      </c>
      <c r="E16" s="11" t="str">
        <f t="shared" si="0"/>
        <v>OK</v>
      </c>
      <c r="G16" s="11" t="s">
        <v>13</v>
      </c>
      <c r="H16" s="11"/>
      <c r="I16" s="11"/>
      <c r="J16" s="11"/>
      <c r="K16" s="11"/>
      <c r="L16" s="11"/>
    </row>
    <row r="17" spans="2:5" x14ac:dyDescent="0.25">
      <c r="B17" s="16">
        <f>Data!B17</f>
        <v>13</v>
      </c>
      <c r="C17" s="17">
        <f>Data!C17</f>
        <v>1.0800000000000001E-2</v>
      </c>
      <c r="E17" s="11" t="str">
        <f t="shared" si="0"/>
        <v>OK</v>
      </c>
    </row>
    <row r="18" spans="2:5" x14ac:dyDescent="0.25">
      <c r="B18" s="16">
        <f>Data!B18</f>
        <v>14</v>
      </c>
      <c r="C18" s="17">
        <f>Data!C18</f>
        <v>1.5E-3</v>
      </c>
      <c r="E18" s="11" t="str">
        <f t="shared" si="0"/>
        <v>OK</v>
      </c>
    </row>
    <row r="19" spans="2:5" x14ac:dyDescent="0.25">
      <c r="B19" s="16">
        <f>Data!B19</f>
        <v>15</v>
      </c>
      <c r="C19" s="17">
        <f>Data!C19</f>
        <v>4.4000000000000003E-3</v>
      </c>
      <c r="E19" s="11" t="str">
        <f t="shared" si="0"/>
        <v>OK</v>
      </c>
    </row>
    <row r="20" spans="2:5" x14ac:dyDescent="0.25">
      <c r="B20" s="16">
        <f>Data!B20</f>
        <v>16</v>
      </c>
      <c r="C20" s="17">
        <f>Data!C20</f>
        <v>1.18E-2</v>
      </c>
      <c r="E20" s="11" t="str">
        <f t="shared" si="0"/>
        <v>OK</v>
      </c>
    </row>
    <row r="21" spans="2:5" x14ac:dyDescent="0.25">
      <c r="B21" s="16">
        <f>Data!B21</f>
        <v>17</v>
      </c>
      <c r="C21" s="17">
        <f>Data!C21</f>
        <v>5.7999999999999996E-3</v>
      </c>
      <c r="E21" s="11" t="str">
        <f t="shared" si="0"/>
        <v>OK</v>
      </c>
    </row>
    <row r="22" spans="2:5" x14ac:dyDescent="0.25">
      <c r="B22" s="16">
        <f>Data!B22</f>
        <v>18</v>
      </c>
      <c r="C22" s="17">
        <f>Data!C22</f>
        <v>6.7000000000000002E-3</v>
      </c>
      <c r="E22" s="11" t="str">
        <f t="shared" si="0"/>
        <v>OK</v>
      </c>
    </row>
    <row r="23" spans="2:5" x14ac:dyDescent="0.25">
      <c r="B23" s="16">
        <f>Data!B23</f>
        <v>19</v>
      </c>
      <c r="C23" s="17">
        <f>Data!C23</f>
        <v>5.1999999999999998E-3</v>
      </c>
      <c r="E23" s="11" t="str">
        <f t="shared" si="0"/>
        <v>OK</v>
      </c>
    </row>
    <row r="24" spans="2:5" x14ac:dyDescent="0.25">
      <c r="B24" s="16">
        <f>Data!B24</f>
        <v>20</v>
      </c>
      <c r="C24" s="17">
        <f>Data!C24</f>
        <v>8.6E-3</v>
      </c>
      <c r="E24" s="11" t="str">
        <f t="shared" si="0"/>
        <v>OK</v>
      </c>
    </row>
    <row r="25" spans="2:5" x14ac:dyDescent="0.25">
      <c r="B25" s="16">
        <f>Data!B25</f>
        <v>21</v>
      </c>
      <c r="C25" s="17">
        <f>Data!C25</f>
        <v>7.4000000000000003E-3</v>
      </c>
      <c r="E25" s="11" t="str">
        <f t="shared" si="0"/>
        <v>OK</v>
      </c>
    </row>
    <row r="26" spans="2:5" x14ac:dyDescent="0.25">
      <c r="B26" s="16">
        <f>Data!B26</f>
        <v>22</v>
      </c>
      <c r="C26" s="17">
        <f>Data!C26</f>
        <v>9.9000000000000008E-3</v>
      </c>
      <c r="E26" s="11" t="str">
        <f t="shared" si="0"/>
        <v>OK</v>
      </c>
    </row>
    <row r="27" spans="2:5" x14ac:dyDescent="0.25">
      <c r="B27" s="16">
        <f>Data!B27</f>
        <v>23</v>
      </c>
      <c r="C27" s="17">
        <f>Data!C27</f>
        <v>7.7999999999999996E-3</v>
      </c>
      <c r="E27" s="11" t="str">
        <f t="shared" si="0"/>
        <v>OK</v>
      </c>
    </row>
    <row r="28" spans="2:5" x14ac:dyDescent="0.25">
      <c r="B28" s="16">
        <f>Data!B28</f>
        <v>24</v>
      </c>
      <c r="C28" s="17">
        <f>Data!C28</f>
        <v>2.8999999999999998E-3</v>
      </c>
      <c r="E28" s="11" t="str">
        <f t="shared" si="0"/>
        <v>OK</v>
      </c>
    </row>
    <row r="29" spans="2:5" x14ac:dyDescent="0.25">
      <c r="B29" s="16">
        <f>Data!B29</f>
        <v>25</v>
      </c>
      <c r="C29" s="17">
        <f>Data!C29</f>
        <v>8.8000000000000005E-3</v>
      </c>
      <c r="E29" s="11" t="str">
        <f t="shared" si="0"/>
        <v>OK</v>
      </c>
    </row>
    <row r="30" spans="2:5" x14ac:dyDescent="0.25">
      <c r="B30" s="16">
        <f>Data!B30</f>
        <v>26</v>
      </c>
      <c r="C30" s="17">
        <f>Data!C30</f>
        <v>3.7000000000000002E-3</v>
      </c>
      <c r="E30" s="11" t="str">
        <f t="shared" si="0"/>
        <v>OK</v>
      </c>
    </row>
    <row r="31" spans="2:5" x14ac:dyDescent="0.25">
      <c r="B31" s="16">
        <f>Data!B31</f>
        <v>27</v>
      </c>
      <c r="C31" s="17">
        <f>Data!C31</f>
        <v>1.0999999999999999E-2</v>
      </c>
      <c r="E31" s="11" t="str">
        <f t="shared" si="0"/>
        <v>OK</v>
      </c>
    </row>
    <row r="32" spans="2:5" x14ac:dyDescent="0.25">
      <c r="B32" s="16">
        <f>Data!B32</f>
        <v>28</v>
      </c>
      <c r="C32" s="17">
        <f>Data!C32</f>
        <v>6.1000000000000004E-3</v>
      </c>
      <c r="E32" s="11" t="str">
        <f t="shared" si="0"/>
        <v>OK</v>
      </c>
    </row>
    <row r="33" spans="2:14" x14ac:dyDescent="0.25">
      <c r="B33" s="16">
        <f>Data!B33</f>
        <v>29</v>
      </c>
      <c r="C33" s="17">
        <f>Data!C33</f>
        <v>1.0699999999999999E-2</v>
      </c>
      <c r="E33" s="11" t="str">
        <f t="shared" si="0"/>
        <v>OK</v>
      </c>
    </row>
    <row r="34" spans="2:14" x14ac:dyDescent="0.25">
      <c r="B34" s="16">
        <f>Data!B34</f>
        <v>30</v>
      </c>
      <c r="C34" s="17">
        <f>Data!C34</f>
        <v>1.0200000000000001E-2</v>
      </c>
      <c r="E34" s="11" t="str">
        <f t="shared" si="0"/>
        <v>OK</v>
      </c>
      <c r="G34" s="11" t="s">
        <v>49</v>
      </c>
      <c r="H34" s="11"/>
      <c r="I34" s="11"/>
      <c r="J34" s="11"/>
      <c r="K34" s="11"/>
      <c r="L34" s="11"/>
      <c r="M34" s="11"/>
      <c r="N34" s="11"/>
    </row>
    <row r="35" spans="2:14" x14ac:dyDescent="0.25">
      <c r="B35" s="16">
        <f>Data!B35</f>
        <v>31</v>
      </c>
      <c r="C35" s="17">
        <f>Data!C35</f>
        <v>5.1000000000000004E-3</v>
      </c>
      <c r="E35" s="11" t="str">
        <f t="shared" si="0"/>
        <v>OK</v>
      </c>
    </row>
    <row r="36" spans="2:14" x14ac:dyDescent="0.25">
      <c r="B36" s="16">
        <f>Data!B36</f>
        <v>32</v>
      </c>
      <c r="C36" s="17">
        <f>Data!C36</f>
        <v>5.7000000000000002E-3</v>
      </c>
      <c r="E36" s="11" t="str">
        <f t="shared" si="0"/>
        <v>OK</v>
      </c>
    </row>
    <row r="37" spans="2:14" x14ac:dyDescent="0.25">
      <c r="B37" s="16">
        <f>Data!B37</f>
        <v>33</v>
      </c>
      <c r="C37" s="17">
        <f>Data!C37</f>
        <v>1.0999999999999999E-2</v>
      </c>
      <c r="E37" s="11" t="str">
        <f t="shared" si="0"/>
        <v>OK</v>
      </c>
    </row>
    <row r="38" spans="2:14" x14ac:dyDescent="0.25">
      <c r="B38" s="16">
        <f>Data!B38</f>
        <v>34</v>
      </c>
      <c r="C38" s="17">
        <f>Data!C38</f>
        <v>8.9999999999999993E-3</v>
      </c>
      <c r="E38" s="11" t="str">
        <f t="shared" si="0"/>
        <v>OK</v>
      </c>
    </row>
    <row r="39" spans="2:14" x14ac:dyDescent="0.25">
      <c r="B39" s="16">
        <f>Data!B39</f>
        <v>35</v>
      </c>
      <c r="C39" s="17">
        <f>Data!C39</f>
        <v>4.4000000000000003E-3</v>
      </c>
      <c r="E39" s="11" t="str">
        <f t="shared" si="0"/>
        <v>OK</v>
      </c>
    </row>
    <row r="40" spans="2:14" x14ac:dyDescent="0.25">
      <c r="B40" s="16">
        <f>Data!B40</f>
        <v>36</v>
      </c>
      <c r="C40" s="17">
        <f>Data!C40</f>
        <v>5.3E-3</v>
      </c>
      <c r="E40" s="11" t="str">
        <f t="shared" si="0"/>
        <v>OK</v>
      </c>
    </row>
    <row r="41" spans="2:14" x14ac:dyDescent="0.25">
      <c r="B41" s="16">
        <f>Data!B41</f>
        <v>37</v>
      </c>
      <c r="C41" s="17">
        <f>Data!C41</f>
        <v>1.0800000000000001E-2</v>
      </c>
      <c r="E41" s="11" t="str">
        <f t="shared" si="0"/>
        <v>OK</v>
      </c>
    </row>
    <row r="42" spans="2:14" x14ac:dyDescent="0.25">
      <c r="B42" s="16">
        <f>Data!B42</f>
        <v>38</v>
      </c>
      <c r="C42" s="17">
        <f>Data!C42</f>
        <v>8.2000000000000007E-3</v>
      </c>
      <c r="E42" s="11" t="str">
        <f t="shared" si="0"/>
        <v>OK</v>
      </c>
    </row>
    <row r="43" spans="2:14" x14ac:dyDescent="0.25">
      <c r="B43" s="16">
        <f>Data!B43</f>
        <v>39</v>
      </c>
      <c r="C43" s="17">
        <f>Data!C43</f>
        <v>7.4000000000000003E-3</v>
      </c>
      <c r="E43" s="11" t="str">
        <f t="shared" si="0"/>
        <v>OK</v>
      </c>
    </row>
    <row r="44" spans="2:14" x14ac:dyDescent="0.25">
      <c r="B44" s="16">
        <f>Data!B44</f>
        <v>40</v>
      </c>
      <c r="C44" s="17">
        <f>Data!C44</f>
        <v>7.7000000000000002E-3</v>
      </c>
      <c r="E44" s="11" t="str">
        <f t="shared" si="0"/>
        <v>OK</v>
      </c>
    </row>
    <row r="45" spans="2:14" x14ac:dyDescent="0.25">
      <c r="B45" s="16">
        <f>Data!B45</f>
        <v>41</v>
      </c>
      <c r="C45" s="17">
        <f>Data!C45</f>
        <v>9.4000000000000004E-3</v>
      </c>
      <c r="E45" s="11" t="str">
        <f t="shared" si="0"/>
        <v>OK</v>
      </c>
    </row>
    <row r="46" spans="2:14" x14ac:dyDescent="0.25">
      <c r="B46" s="16">
        <f>Data!B46</f>
        <v>42</v>
      </c>
      <c r="C46" s="17">
        <f>Data!C46</f>
        <v>-8.9999999999999998E-4</v>
      </c>
      <c r="E46" s="11" t="str">
        <f t="shared" si="0"/>
        <v>OK</v>
      </c>
    </row>
    <row r="47" spans="2:14" x14ac:dyDescent="0.25">
      <c r="B47" s="16">
        <f>Data!B47</f>
        <v>43</v>
      </c>
      <c r="C47" s="17">
        <f>Data!C47</f>
        <v>4.0000000000000001E-3</v>
      </c>
      <c r="E47" s="11" t="str">
        <f t="shared" si="0"/>
        <v>OK</v>
      </c>
    </row>
    <row r="48" spans="2:14" x14ac:dyDescent="0.25">
      <c r="B48" s="16">
        <f>Data!B48</f>
        <v>44</v>
      </c>
      <c r="C48" s="17">
        <f>Data!C48</f>
        <v>1.0500000000000001E-2</v>
      </c>
      <c r="E48" s="11" t="str">
        <f t="shared" si="0"/>
        <v>OK</v>
      </c>
    </row>
    <row r="49" spans="2:5" x14ac:dyDescent="0.25">
      <c r="B49" s="16">
        <f>Data!B49</f>
        <v>45</v>
      </c>
      <c r="C49" s="17">
        <f>Data!C49</f>
        <v>8.3000000000000001E-3</v>
      </c>
      <c r="E49" s="11" t="str">
        <f t="shared" si="0"/>
        <v>OK</v>
      </c>
    </row>
    <row r="50" spans="2:5" x14ac:dyDescent="0.25">
      <c r="B50" s="16">
        <f>Data!B50</f>
        <v>46</v>
      </c>
      <c r="C50" s="17">
        <f>Data!C50</f>
        <v>8.8999999999999999E-3</v>
      </c>
      <c r="E50" s="11" t="str">
        <f t="shared" si="0"/>
        <v>OK</v>
      </c>
    </row>
    <row r="51" spans="2:5" x14ac:dyDescent="0.25">
      <c r="B51" s="16">
        <f>Data!B51</f>
        <v>47</v>
      </c>
      <c r="C51" s="17">
        <f>Data!C51</f>
        <v>1.17E-2</v>
      </c>
      <c r="E51" s="11" t="str">
        <f t="shared" si="0"/>
        <v>OK</v>
      </c>
    </row>
    <row r="52" spans="2:5" x14ac:dyDescent="0.25">
      <c r="B52" s="16">
        <f>Data!B52</f>
        <v>48</v>
      </c>
      <c r="C52" s="17">
        <f>Data!C52</f>
        <v>1.03E-2</v>
      </c>
      <c r="E52" s="11" t="str">
        <f t="shared" si="0"/>
        <v>OK</v>
      </c>
    </row>
    <row r="53" spans="2:5" x14ac:dyDescent="0.25">
      <c r="B53" s="16">
        <f>Data!B53</f>
        <v>49</v>
      </c>
      <c r="C53" s="17">
        <f>Data!C53</f>
        <v>5.7999999999999996E-3</v>
      </c>
      <c r="E53" s="11" t="str">
        <f t="shared" si="0"/>
        <v>OK</v>
      </c>
    </row>
    <row r="54" spans="2:5" x14ac:dyDescent="0.25">
      <c r="B54" s="16">
        <f>Data!B54</f>
        <v>50</v>
      </c>
      <c r="C54" s="17">
        <f>Data!C54</f>
        <v>3.2000000000000002E-3</v>
      </c>
      <c r="E54" s="11" t="str">
        <f t="shared" si="0"/>
        <v>OK</v>
      </c>
    </row>
    <row r="55" spans="2:5" x14ac:dyDescent="0.25">
      <c r="B55" s="16">
        <f>Data!B55</f>
        <v>51</v>
      </c>
      <c r="C55" s="17">
        <f>Data!C55</f>
        <v>4.8999999999999998E-3</v>
      </c>
      <c r="E55" s="11" t="str">
        <f t="shared" si="0"/>
        <v>OK</v>
      </c>
    </row>
    <row r="56" spans="2:5" x14ac:dyDescent="0.25">
      <c r="B56" s="16">
        <f>Data!B56</f>
        <v>52</v>
      </c>
      <c r="C56" s="17">
        <f>Data!C56</f>
        <v>1.0500000000000001E-2</v>
      </c>
      <c r="E56" s="11" t="str">
        <f t="shared" si="0"/>
        <v>OK</v>
      </c>
    </row>
    <row r="57" spans="2:5" x14ac:dyDescent="0.25">
      <c r="B57" s="16">
        <f>Data!B57</f>
        <v>53</v>
      </c>
      <c r="C57" s="17">
        <f>Data!C57</f>
        <v>8.0999999999999996E-3</v>
      </c>
      <c r="E57" s="11" t="str">
        <f t="shared" si="0"/>
        <v>OK</v>
      </c>
    </row>
    <row r="58" spans="2:5" x14ac:dyDescent="0.25">
      <c r="B58" s="16">
        <f>Data!B58</f>
        <v>54</v>
      </c>
      <c r="C58" s="17">
        <f>Data!C58</f>
        <v>1.11E-2</v>
      </c>
      <c r="E58" s="11" t="str">
        <f t="shared" si="0"/>
        <v>OK</v>
      </c>
    </row>
    <row r="59" spans="2:5" x14ac:dyDescent="0.25">
      <c r="B59" s="16">
        <f>Data!B59</f>
        <v>55</v>
      </c>
      <c r="C59" s="17">
        <f>Data!C59</f>
        <v>9.7999999999999997E-3</v>
      </c>
      <c r="E59" s="11" t="str">
        <f t="shared" si="0"/>
        <v>OK</v>
      </c>
    </row>
    <row r="60" spans="2:5" x14ac:dyDescent="0.25">
      <c r="B60" s="16">
        <f>Data!B60</f>
        <v>56</v>
      </c>
      <c r="C60" s="17">
        <f>Data!C60</f>
        <v>8.0000000000000002E-3</v>
      </c>
      <c r="E60" s="11" t="str">
        <f t="shared" si="0"/>
        <v>OK</v>
      </c>
    </row>
    <row r="61" spans="2:5" x14ac:dyDescent="0.25">
      <c r="B61" s="16">
        <f>Data!B61</f>
        <v>57</v>
      </c>
      <c r="C61" s="17">
        <f>Data!C61</f>
        <v>1.01E-2</v>
      </c>
      <c r="E61" s="11" t="str">
        <f t="shared" si="0"/>
        <v>OK</v>
      </c>
    </row>
    <row r="62" spans="2:5" x14ac:dyDescent="0.25">
      <c r="B62" s="16">
        <f>Data!B62</f>
        <v>58</v>
      </c>
      <c r="C62" s="17">
        <f>Data!C62</f>
        <v>7.4999999999999997E-3</v>
      </c>
      <c r="E62" s="11" t="str">
        <f t="shared" si="0"/>
        <v>OK</v>
      </c>
    </row>
    <row r="63" spans="2:5" x14ac:dyDescent="0.25">
      <c r="B63" s="16">
        <f>Data!B63</f>
        <v>59</v>
      </c>
      <c r="C63" s="17">
        <f>Data!C63</f>
        <v>8.0999999999999996E-3</v>
      </c>
      <c r="E63" s="11" t="str">
        <f t="shared" si="0"/>
        <v>OK</v>
      </c>
    </row>
    <row r="64" spans="2:5" x14ac:dyDescent="0.25">
      <c r="B64" s="16">
        <f>Data!B64</f>
        <v>60</v>
      </c>
      <c r="C64" s="17">
        <f>Data!C64</f>
        <v>1.32E-2</v>
      </c>
      <c r="E64" s="11" t="str">
        <f t="shared" si="0"/>
        <v>OK</v>
      </c>
    </row>
    <row r="65" spans="2:5" x14ac:dyDescent="0.25">
      <c r="B65" s="16">
        <f>Data!B65</f>
        <v>61</v>
      </c>
      <c r="C65" s="17">
        <f>Data!C65</f>
        <v>3.0000000000000001E-3</v>
      </c>
      <c r="E65" s="11" t="str">
        <f t="shared" si="0"/>
        <v>OK</v>
      </c>
    </row>
    <row r="66" spans="2:5" x14ac:dyDescent="0.25">
      <c r="B66" s="16">
        <f>Data!B66</f>
        <v>62</v>
      </c>
      <c r="C66" s="17">
        <f>Data!C66</f>
        <v>9.2999999999999992E-3</v>
      </c>
      <c r="E66" s="11" t="str">
        <f t="shared" si="0"/>
        <v>OK</v>
      </c>
    </row>
    <row r="67" spans="2:5" x14ac:dyDescent="0.25">
      <c r="B67" s="16">
        <f>Data!B67</f>
        <v>63</v>
      </c>
      <c r="C67" s="17">
        <f>Data!C67</f>
        <v>1.5299999999999999E-2</v>
      </c>
      <c r="E67" s="11" t="str">
        <f t="shared" si="0"/>
        <v>OK</v>
      </c>
    </row>
    <row r="68" spans="2:5" x14ac:dyDescent="0.25">
      <c r="B68" s="16">
        <f>Data!B68</f>
        <v>64</v>
      </c>
      <c r="C68" s="17">
        <f>Data!C68</f>
        <v>4.4999999999999997E-3</v>
      </c>
      <c r="E68" s="11" t="str">
        <f t="shared" si="0"/>
        <v>OK</v>
      </c>
    </row>
    <row r="69" spans="2:5" x14ac:dyDescent="0.25">
      <c r="B69" s="16">
        <f>Data!B69</f>
        <v>65</v>
      </c>
      <c r="C69" s="17">
        <f>Data!C69</f>
        <v>1.2500000000000001E-2</v>
      </c>
      <c r="E69" s="11" t="str">
        <f t="shared" si="0"/>
        <v>OK</v>
      </c>
    </row>
    <row r="70" spans="2:5" x14ac:dyDescent="0.25">
      <c r="B70" s="16">
        <f>Data!B70</f>
        <v>66</v>
      </c>
      <c r="C70" s="17">
        <f>Data!C70</f>
        <v>6.7999999999999996E-3</v>
      </c>
      <c r="E70" s="11" t="str">
        <f t="shared" si="0"/>
        <v>OK</v>
      </c>
    </row>
    <row r="71" spans="2:5" x14ac:dyDescent="0.25">
      <c r="B71" s="16">
        <f>Data!B71</f>
        <v>67</v>
      </c>
      <c r="C71" s="17">
        <f>Data!C71</f>
        <v>8.0999999999999996E-3</v>
      </c>
      <c r="E71" s="11" t="str">
        <f t="shared" ref="E71:E124" si="1">IF(B71=B70+1,"OK","Check")</f>
        <v>OK</v>
      </c>
    </row>
    <row r="72" spans="2:5" x14ac:dyDescent="0.25">
      <c r="B72" s="16">
        <f>Data!B72</f>
        <v>68</v>
      </c>
      <c r="C72" s="17">
        <f>Data!C72</f>
        <v>5.4000000000000003E-3</v>
      </c>
      <c r="E72" s="11" t="str">
        <f t="shared" si="1"/>
        <v>OK</v>
      </c>
    </row>
    <row r="73" spans="2:5" x14ac:dyDescent="0.25">
      <c r="B73" s="16">
        <f>Data!B73</f>
        <v>69</v>
      </c>
      <c r="C73" s="17">
        <f>Data!C73</f>
        <v>4.0000000000000001E-3</v>
      </c>
      <c r="E73" s="11" t="str">
        <f t="shared" si="1"/>
        <v>OK</v>
      </c>
    </row>
    <row r="74" spans="2:5" x14ac:dyDescent="0.25">
      <c r="B74" s="16">
        <f>Data!B74</f>
        <v>70</v>
      </c>
      <c r="C74" s="17">
        <f>Data!C74</f>
        <v>2.7000000000000001E-3</v>
      </c>
      <c r="E74" s="11" t="str">
        <f t="shared" si="1"/>
        <v>OK</v>
      </c>
    </row>
    <row r="75" spans="2:5" x14ac:dyDescent="0.25">
      <c r="B75" s="16">
        <f>Data!B75</f>
        <v>71</v>
      </c>
      <c r="C75" s="17">
        <f>Data!C75</f>
        <v>9.1999999999999998E-3</v>
      </c>
      <c r="E75" s="11" t="str">
        <f t="shared" si="1"/>
        <v>OK</v>
      </c>
    </row>
    <row r="76" spans="2:5" x14ac:dyDescent="0.25">
      <c r="B76" s="16">
        <f>Data!B76</f>
        <v>72</v>
      </c>
      <c r="C76" s="17">
        <f>Data!C76</f>
        <v>1.01E-2</v>
      </c>
      <c r="E76" s="11" t="str">
        <f t="shared" si="1"/>
        <v>OK</v>
      </c>
    </row>
    <row r="77" spans="2:5" x14ac:dyDescent="0.25">
      <c r="B77" s="16">
        <f>Data!B77</f>
        <v>73</v>
      </c>
      <c r="C77" s="17">
        <f>Data!C77</f>
        <v>2.5000000000000001E-3</v>
      </c>
      <c r="E77" s="11" t="str">
        <f t="shared" si="1"/>
        <v>OK</v>
      </c>
    </row>
    <row r="78" spans="2:5" x14ac:dyDescent="0.25">
      <c r="B78" s="16">
        <f>Data!B78</f>
        <v>74</v>
      </c>
      <c r="C78" s="17">
        <f>Data!C78</f>
        <v>6.0000000000000001E-3</v>
      </c>
      <c r="E78" s="11" t="str">
        <f t="shared" si="1"/>
        <v>OK</v>
      </c>
    </row>
    <row r="79" spans="2:5" x14ac:dyDescent="0.25">
      <c r="B79" s="16">
        <f>Data!B79</f>
        <v>75</v>
      </c>
      <c r="C79" s="17">
        <f>Data!C79</f>
        <v>9.7999999999999997E-3</v>
      </c>
      <c r="E79" s="11" t="str">
        <f t="shared" si="1"/>
        <v>OK</v>
      </c>
    </row>
    <row r="80" spans="2:5" x14ac:dyDescent="0.25">
      <c r="B80" s="16">
        <f>Data!B80</f>
        <v>76</v>
      </c>
      <c r="C80" s="17">
        <f>Data!C80</f>
        <v>1.32E-2</v>
      </c>
      <c r="E80" s="11" t="str">
        <f t="shared" si="1"/>
        <v>OK</v>
      </c>
    </row>
    <row r="81" spans="2:5" x14ac:dyDescent="0.25">
      <c r="B81" s="16">
        <f>Data!B81</f>
        <v>77</v>
      </c>
      <c r="C81" s="17">
        <f>Data!C81</f>
        <v>1.4999999999999999E-2</v>
      </c>
      <c r="E81" s="11" t="str">
        <f t="shared" si="1"/>
        <v>OK</v>
      </c>
    </row>
    <row r="82" spans="2:5" x14ac:dyDescent="0.25">
      <c r="B82" s="16">
        <f>Data!B82</f>
        <v>78</v>
      </c>
      <c r="C82" s="17">
        <f>Data!C82</f>
        <v>2.0000000000000001E-4</v>
      </c>
      <c r="E82" s="11" t="str">
        <f t="shared" si="1"/>
        <v>OK</v>
      </c>
    </row>
    <row r="83" spans="2:5" x14ac:dyDescent="0.25">
      <c r="B83" s="16">
        <f>Data!B83</f>
        <v>79</v>
      </c>
      <c r="C83" s="17">
        <f>Data!C83</f>
        <v>2.3999999999999998E-3</v>
      </c>
      <c r="E83" s="11" t="str">
        <f t="shared" si="1"/>
        <v>OK</v>
      </c>
    </row>
    <row r="84" spans="2:5" x14ac:dyDescent="0.25">
      <c r="B84" s="16">
        <f>Data!B84</f>
        <v>80</v>
      </c>
      <c r="C84" s="17">
        <f>Data!C84</f>
        <v>1.1299999999999999E-2</v>
      </c>
      <c r="E84" s="11" t="str">
        <f t="shared" si="1"/>
        <v>OK</v>
      </c>
    </row>
    <row r="85" spans="2:5" x14ac:dyDescent="0.25">
      <c r="B85" s="16">
        <f>Data!B85</f>
        <v>81</v>
      </c>
      <c r="C85" s="17">
        <f>Data!C85</f>
        <v>-2.0000000000000001E-4</v>
      </c>
      <c r="E85" s="11" t="str">
        <f t="shared" si="1"/>
        <v>OK</v>
      </c>
    </row>
    <row r="86" spans="2:5" x14ac:dyDescent="0.25">
      <c r="B86" s="16">
        <f>Data!B86</f>
        <v>82</v>
      </c>
      <c r="C86" s="17">
        <f>Data!C86</f>
        <v>1.2E-2</v>
      </c>
      <c r="E86" s="11" t="str">
        <f t="shared" si="1"/>
        <v>OK</v>
      </c>
    </row>
    <row r="87" spans="2:5" x14ac:dyDescent="0.25">
      <c r="B87" s="16">
        <f>Data!B87</f>
        <v>83</v>
      </c>
      <c r="C87" s="17">
        <f>Data!C87</f>
        <v>7.1999999999999998E-3</v>
      </c>
      <c r="E87" s="11" t="str">
        <f t="shared" si="1"/>
        <v>OK</v>
      </c>
    </row>
    <row r="88" spans="2:5" x14ac:dyDescent="0.25">
      <c r="B88" s="16">
        <f>Data!B88</f>
        <v>84</v>
      </c>
      <c r="C88" s="17">
        <f>Data!C88</f>
        <v>2.5000000000000001E-3</v>
      </c>
      <c r="E88" s="11" t="str">
        <f t="shared" si="1"/>
        <v>OK</v>
      </c>
    </row>
    <row r="89" spans="2:5" x14ac:dyDescent="0.25">
      <c r="B89" s="16">
        <f>Data!B89</f>
        <v>85</v>
      </c>
      <c r="C89" s="17">
        <f>Data!C89</f>
        <v>3.0000000000000001E-3</v>
      </c>
      <c r="E89" s="11" t="str">
        <f t="shared" si="1"/>
        <v>OK</v>
      </c>
    </row>
    <row r="90" spans="2:5" x14ac:dyDescent="0.25">
      <c r="B90" s="16">
        <f>Data!B90</f>
        <v>86</v>
      </c>
      <c r="C90" s="17">
        <f>Data!C90</f>
        <v>7.7999999999999996E-3</v>
      </c>
      <c r="E90" s="11" t="str">
        <f t="shared" si="1"/>
        <v>OK</v>
      </c>
    </row>
    <row r="91" spans="2:5" x14ac:dyDescent="0.25">
      <c r="B91" s="16">
        <f>Data!B91</f>
        <v>87</v>
      </c>
      <c r="C91" s="17">
        <f>Data!C91</f>
        <v>6.4999999999999997E-3</v>
      </c>
      <c r="E91" s="11" t="str">
        <f t="shared" si="1"/>
        <v>OK</v>
      </c>
    </row>
    <row r="92" spans="2:5" x14ac:dyDescent="0.25">
      <c r="B92" s="16">
        <f>Data!B92</f>
        <v>88</v>
      </c>
      <c r="C92" s="17">
        <f>Data!C92</f>
        <v>7.1999999999999998E-3</v>
      </c>
      <c r="E92" s="11" t="str">
        <f t="shared" si="1"/>
        <v>OK</v>
      </c>
    </row>
    <row r="93" spans="2:5" x14ac:dyDescent="0.25">
      <c r="B93" s="16">
        <f>Data!B93</f>
        <v>89</v>
      </c>
      <c r="C93" s="17">
        <f>Data!C93</f>
        <v>7.4000000000000003E-3</v>
      </c>
      <c r="E93" s="11" t="str">
        <f t="shared" si="1"/>
        <v>OK</v>
      </c>
    </row>
    <row r="94" spans="2:5" x14ac:dyDescent="0.25">
      <c r="B94" s="16">
        <f>Data!B94</f>
        <v>90</v>
      </c>
      <c r="C94" s="17">
        <f>Data!C94</f>
        <v>3.8E-3</v>
      </c>
      <c r="E94" s="11" t="str">
        <f t="shared" si="1"/>
        <v>OK</v>
      </c>
    </row>
    <row r="95" spans="2:5" x14ac:dyDescent="0.25">
      <c r="B95" s="16">
        <f>Data!B95</f>
        <v>91</v>
      </c>
      <c r="C95" s="17">
        <f>Data!C95</f>
        <v>7.0000000000000001E-3</v>
      </c>
      <c r="E95" s="11" t="str">
        <f t="shared" si="1"/>
        <v>OK</v>
      </c>
    </row>
    <row r="96" spans="2:5" x14ac:dyDescent="0.25">
      <c r="B96" s="16">
        <f>Data!B96</f>
        <v>92</v>
      </c>
      <c r="C96" s="17">
        <f>Data!C96</f>
        <v>7.1000000000000004E-3</v>
      </c>
      <c r="E96" s="11" t="str">
        <f t="shared" si="1"/>
        <v>OK</v>
      </c>
    </row>
    <row r="97" spans="2:5" x14ac:dyDescent="0.25">
      <c r="B97" s="16">
        <f>Data!B97</f>
        <v>93</v>
      </c>
      <c r="C97" s="17">
        <f>Data!C97</f>
        <v>2.3999999999999998E-3</v>
      </c>
      <c r="E97" s="11" t="str">
        <f t="shared" si="1"/>
        <v>OK</v>
      </c>
    </row>
    <row r="98" spans="2:5" x14ac:dyDescent="0.25">
      <c r="B98" s="16">
        <f>Data!B98</f>
        <v>94</v>
      </c>
      <c r="C98" s="17">
        <f>Data!C98</f>
        <v>0.01</v>
      </c>
      <c r="E98" s="11" t="str">
        <f t="shared" si="1"/>
        <v>OK</v>
      </c>
    </row>
    <row r="99" spans="2:5" x14ac:dyDescent="0.25">
      <c r="B99" s="16">
        <f>Data!B99</f>
        <v>95</v>
      </c>
      <c r="C99" s="17">
        <f>Data!C99</f>
        <v>5.8999999999999999E-3</v>
      </c>
      <c r="E99" s="11" t="str">
        <f t="shared" si="1"/>
        <v>OK</v>
      </c>
    </row>
    <row r="100" spans="2:5" x14ac:dyDescent="0.25">
      <c r="B100" s="16">
        <f>Data!B100</f>
        <v>96</v>
      </c>
      <c r="C100" s="17">
        <f>Data!C100</f>
        <v>8.8000000000000005E-3</v>
      </c>
      <c r="E100" s="11" t="str">
        <f t="shared" si="1"/>
        <v>OK</v>
      </c>
    </row>
    <row r="101" spans="2:5" x14ac:dyDescent="0.25">
      <c r="B101" s="16">
        <f>Data!B101</f>
        <v>97</v>
      </c>
      <c r="C101" s="17">
        <f>Data!C101</f>
        <v>4.4000000000000003E-3</v>
      </c>
      <c r="E101" s="11" t="str">
        <f t="shared" si="1"/>
        <v>OK</v>
      </c>
    </row>
    <row r="102" spans="2:5" x14ac:dyDescent="0.25">
      <c r="B102" s="16">
        <f>Data!B102</f>
        <v>98</v>
      </c>
      <c r="C102" s="17">
        <f>Data!C102</f>
        <v>3.2000000000000002E-3</v>
      </c>
      <c r="E102" s="11" t="str">
        <f t="shared" si="1"/>
        <v>OK</v>
      </c>
    </row>
    <row r="103" spans="2:5" x14ac:dyDescent="0.25">
      <c r="B103" s="16">
        <f>Data!B103</f>
        <v>99</v>
      </c>
      <c r="C103" s="17">
        <f>Data!C103</f>
        <v>3.3999999999999998E-3</v>
      </c>
      <c r="E103" s="11" t="str">
        <f t="shared" si="1"/>
        <v>OK</v>
      </c>
    </row>
    <row r="104" spans="2:5" x14ac:dyDescent="0.25">
      <c r="B104" s="16">
        <f>Data!B104</f>
        <v>100</v>
      </c>
      <c r="C104" s="17">
        <f>Data!C104</f>
        <v>1.44E-2</v>
      </c>
      <c r="E104" s="11" t="str">
        <f t="shared" si="1"/>
        <v>OK</v>
      </c>
    </row>
    <row r="105" spans="2:5" x14ac:dyDescent="0.25">
      <c r="B105" s="16">
        <f>Data!B105</f>
        <v>101</v>
      </c>
      <c r="C105" s="17">
        <f>Data!C105</f>
        <v>7.1999999999999998E-3</v>
      </c>
      <c r="E105" s="11" t="str">
        <f t="shared" si="1"/>
        <v>OK</v>
      </c>
    </row>
    <row r="106" spans="2:5" x14ac:dyDescent="0.25">
      <c r="B106" s="16">
        <f>Data!B106</f>
        <v>102</v>
      </c>
      <c r="C106" s="17">
        <f>Data!C106</f>
        <v>9.7999999999999997E-3</v>
      </c>
      <c r="E106" s="11" t="str">
        <f t="shared" si="1"/>
        <v>OK</v>
      </c>
    </row>
    <row r="107" spans="2:5" x14ac:dyDescent="0.25">
      <c r="B107" s="16">
        <f>Data!B107</f>
        <v>103</v>
      </c>
      <c r="C107" s="17">
        <f>Data!C107</f>
        <v>1.2200000000000001E-2</v>
      </c>
      <c r="E107" s="11" t="str">
        <f t="shared" si="1"/>
        <v>OK</v>
      </c>
    </row>
    <row r="108" spans="2:5" x14ac:dyDescent="0.25">
      <c r="B108" s="16">
        <f>Data!B108</f>
        <v>104</v>
      </c>
      <c r="C108" s="17">
        <f>Data!C108</f>
        <v>9.4000000000000004E-3</v>
      </c>
      <c r="E108" s="11" t="str">
        <f t="shared" si="1"/>
        <v>OK</v>
      </c>
    </row>
    <row r="109" spans="2:5" x14ac:dyDescent="0.25">
      <c r="B109" s="16">
        <f>Data!B109</f>
        <v>105</v>
      </c>
      <c r="C109" s="17">
        <f>Data!C109</f>
        <v>5.1000000000000004E-3</v>
      </c>
      <c r="E109" s="11" t="str">
        <f t="shared" si="1"/>
        <v>OK</v>
      </c>
    </row>
    <row r="110" spans="2:5" x14ac:dyDescent="0.25">
      <c r="B110" s="16">
        <f>Data!B110</f>
        <v>106</v>
      </c>
      <c r="C110" s="17">
        <f>Data!C110</f>
        <v>4.7000000000000002E-3</v>
      </c>
      <c r="E110" s="11" t="str">
        <f t="shared" si="1"/>
        <v>OK</v>
      </c>
    </row>
    <row r="111" spans="2:5" x14ac:dyDescent="0.25">
      <c r="B111" s="16">
        <f>Data!B111</f>
        <v>107</v>
      </c>
      <c r="C111" s="17">
        <f>Data!C111</f>
        <v>8.0999999999999996E-3</v>
      </c>
      <c r="E111" s="11" t="str">
        <f t="shared" si="1"/>
        <v>OK</v>
      </c>
    </row>
    <row r="112" spans="2:5" x14ac:dyDescent="0.25">
      <c r="B112" s="16">
        <f>Data!B112</f>
        <v>108</v>
      </c>
      <c r="C112" s="17">
        <f>Data!C112</f>
        <v>7.7999999999999996E-3</v>
      </c>
      <c r="E112" s="11" t="str">
        <f t="shared" si="1"/>
        <v>OK</v>
      </c>
    </row>
    <row r="113" spans="2:5" x14ac:dyDescent="0.25">
      <c r="B113" s="16">
        <f>Data!B113</f>
        <v>109</v>
      </c>
      <c r="C113" s="17">
        <f>Data!C113</f>
        <v>1.1299999999999999E-2</v>
      </c>
      <c r="E113" s="11" t="str">
        <f t="shared" si="1"/>
        <v>OK</v>
      </c>
    </row>
    <row r="114" spans="2:5" x14ac:dyDescent="0.25">
      <c r="B114" s="16">
        <f>Data!B114</f>
        <v>110</v>
      </c>
      <c r="C114" s="17">
        <f>Data!C114</f>
        <v>8.0000000000000002E-3</v>
      </c>
      <c r="E114" s="11" t="str">
        <f t="shared" si="1"/>
        <v>OK</v>
      </c>
    </row>
    <row r="115" spans="2:5" x14ac:dyDescent="0.25">
      <c r="B115" s="16">
        <f>Data!B115</f>
        <v>111</v>
      </c>
      <c r="C115" s="17">
        <f>Data!C115</f>
        <v>1.17E-2</v>
      </c>
      <c r="E115" s="11" t="str">
        <f t="shared" si="1"/>
        <v>OK</v>
      </c>
    </row>
    <row r="116" spans="2:5" x14ac:dyDescent="0.25">
      <c r="B116" s="16">
        <f>Data!B116</f>
        <v>112</v>
      </c>
      <c r="C116" s="17">
        <f>Data!C116</f>
        <v>8.6999999999999994E-3</v>
      </c>
      <c r="E116" s="11" t="str">
        <f t="shared" si="1"/>
        <v>OK</v>
      </c>
    </row>
    <row r="117" spans="2:5" x14ac:dyDescent="0.25">
      <c r="B117" s="16">
        <f>Data!B117</f>
        <v>113</v>
      </c>
      <c r="C117" s="17">
        <f>Data!C117</f>
        <v>4.3E-3</v>
      </c>
      <c r="E117" s="11" t="str">
        <f t="shared" si="1"/>
        <v>OK</v>
      </c>
    </row>
    <row r="118" spans="2:5" x14ac:dyDescent="0.25">
      <c r="B118" s="16">
        <f>Data!B118</f>
        <v>114</v>
      </c>
      <c r="C118" s="17">
        <f>Data!C118</f>
        <v>8.3000000000000001E-3</v>
      </c>
      <c r="E118" s="11" t="str">
        <f t="shared" si="1"/>
        <v>OK</v>
      </c>
    </row>
    <row r="119" spans="2:5" x14ac:dyDescent="0.25">
      <c r="B119" s="16">
        <f>Data!B119</f>
        <v>115</v>
      </c>
      <c r="C119" s="17">
        <f>Data!C119</f>
        <v>7.6E-3</v>
      </c>
      <c r="E119" s="11" t="str">
        <f t="shared" si="1"/>
        <v>OK</v>
      </c>
    </row>
    <row r="120" spans="2:5" x14ac:dyDescent="0.25">
      <c r="B120" s="16">
        <f>Data!B120</f>
        <v>116</v>
      </c>
      <c r="C120" s="17">
        <f>Data!C120</f>
        <v>5.1000000000000004E-3</v>
      </c>
      <c r="E120" s="11" t="str">
        <f t="shared" si="1"/>
        <v>OK</v>
      </c>
    </row>
    <row r="121" spans="2:5" x14ac:dyDescent="0.25">
      <c r="B121" s="16">
        <f>Data!B121</f>
        <v>117</v>
      </c>
      <c r="C121" s="17">
        <f>Data!C121</f>
        <v>8.9999999999999993E-3</v>
      </c>
      <c r="E121" s="11" t="str">
        <f t="shared" si="1"/>
        <v>OK</v>
      </c>
    </row>
    <row r="122" spans="2:5" x14ac:dyDescent="0.25">
      <c r="B122" s="16">
        <f>Data!B122</f>
        <v>118</v>
      </c>
      <c r="C122" s="17">
        <f>Data!C122</f>
        <v>8.8000000000000005E-3</v>
      </c>
      <c r="E122" s="11" t="str">
        <f t="shared" si="1"/>
        <v>OK</v>
      </c>
    </row>
    <row r="123" spans="2:5" x14ac:dyDescent="0.25">
      <c r="B123" s="16">
        <f>Data!B123</f>
        <v>119</v>
      </c>
      <c r="C123" s="17">
        <f>Data!C123</f>
        <v>1.09E-2</v>
      </c>
      <c r="E123" s="11" t="str">
        <f t="shared" si="1"/>
        <v>OK</v>
      </c>
    </row>
    <row r="124" spans="2:5" x14ac:dyDescent="0.25">
      <c r="B124" s="16">
        <f>Data!B124</f>
        <v>120</v>
      </c>
      <c r="C124" s="17">
        <f>Data!C124</f>
        <v>4.7000000000000002E-3</v>
      </c>
      <c r="E124" s="11" t="str">
        <f t="shared" si="1"/>
        <v>OK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M21"/>
  <sheetViews>
    <sheetView zoomScale="85" zoomScaleNormal="85" workbookViewId="0"/>
  </sheetViews>
  <sheetFormatPr defaultRowHeight="15" x14ac:dyDescent="0.25"/>
  <cols>
    <col min="2" max="2" width="30.28515625" bestFit="1" customWidth="1"/>
    <col min="4" max="4" width="14.5703125" bestFit="1" customWidth="1"/>
  </cols>
  <sheetData>
    <row r="2" spans="2:13" x14ac:dyDescent="0.25">
      <c r="D2" s="22" t="s">
        <v>25</v>
      </c>
    </row>
    <row r="4" spans="2:13" x14ac:dyDescent="0.25">
      <c r="B4" s="22" t="s">
        <v>15</v>
      </c>
      <c r="C4" s="13">
        <v>5.0000000000000001E-3</v>
      </c>
      <c r="D4" s="5" t="s">
        <v>20</v>
      </c>
    </row>
    <row r="5" spans="2:13" x14ac:dyDescent="0.25">
      <c r="D5" s="5"/>
    </row>
    <row r="6" spans="2:13" x14ac:dyDescent="0.25">
      <c r="B6" s="22" t="s">
        <v>16</v>
      </c>
      <c r="C6" s="12">
        <v>300</v>
      </c>
      <c r="D6" s="5" t="s">
        <v>21</v>
      </c>
    </row>
    <row r="7" spans="2:13" x14ac:dyDescent="0.25">
      <c r="D7" s="5"/>
      <c r="M7" s="4"/>
    </row>
    <row r="8" spans="2:13" x14ac:dyDescent="0.25">
      <c r="B8" s="22" t="s">
        <v>17</v>
      </c>
      <c r="C8" s="12">
        <v>18</v>
      </c>
      <c r="D8" s="5" t="s">
        <v>22</v>
      </c>
      <c r="M8" s="4"/>
    </row>
    <row r="9" spans="2:13" x14ac:dyDescent="0.25">
      <c r="D9" s="5"/>
    </row>
    <row r="10" spans="2:13" x14ac:dyDescent="0.25">
      <c r="B10" s="22" t="s">
        <v>18</v>
      </c>
      <c r="C10" s="13">
        <v>2E-3</v>
      </c>
      <c r="D10" s="5" t="s">
        <v>23</v>
      </c>
    </row>
    <row r="11" spans="2:13" x14ac:dyDescent="0.25">
      <c r="D11" s="5"/>
    </row>
    <row r="12" spans="2:13" x14ac:dyDescent="0.25">
      <c r="B12" s="22" t="s">
        <v>19</v>
      </c>
      <c r="C12" s="13">
        <v>3.0000000000000001E-3</v>
      </c>
      <c r="D12" s="5" t="s">
        <v>24</v>
      </c>
    </row>
    <row r="14" spans="2:13" x14ac:dyDescent="0.25">
      <c r="L14" s="4"/>
    </row>
    <row r="15" spans="2:13" x14ac:dyDescent="0.25">
      <c r="B15" s="10" t="s">
        <v>40</v>
      </c>
    </row>
    <row r="17" spans="2:12" x14ac:dyDescent="0.25">
      <c r="B17" s="11"/>
      <c r="C17" t="s">
        <v>41</v>
      </c>
    </row>
    <row r="18" spans="2:12" x14ac:dyDescent="0.25">
      <c r="B18" s="12"/>
      <c r="C18" t="s">
        <v>42</v>
      </c>
      <c r="L18" s="4"/>
    </row>
    <row r="19" spans="2:12" x14ac:dyDescent="0.25">
      <c r="B19" s="16"/>
      <c r="C19" t="s">
        <v>43</v>
      </c>
    </row>
    <row r="20" spans="2:12" x14ac:dyDescent="0.25">
      <c r="B20" s="7"/>
      <c r="C20" t="s">
        <v>44</v>
      </c>
    </row>
    <row r="21" spans="2:12" x14ac:dyDescent="0.25">
      <c r="B21" s="22"/>
      <c r="C21" t="s">
        <v>45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W133"/>
  <sheetViews>
    <sheetView zoomScale="85" zoomScaleNormal="85" workbookViewId="0">
      <selection activeCell="B10" sqref="B10"/>
    </sheetView>
  </sheetViews>
  <sheetFormatPr defaultRowHeight="15" x14ac:dyDescent="0.25"/>
  <cols>
    <col min="4" max="4" width="14.28515625" bestFit="1" customWidth="1"/>
    <col min="5" max="5" width="11.7109375" bestFit="1" customWidth="1"/>
    <col min="6" max="6" width="13.42578125" bestFit="1" customWidth="1"/>
    <col min="7" max="7" width="13.42578125" customWidth="1"/>
    <col min="9" max="9" width="14.28515625" bestFit="1" customWidth="1"/>
    <col min="10" max="10" width="11.7109375" bestFit="1" customWidth="1"/>
    <col min="11" max="11" width="13.42578125" bestFit="1" customWidth="1"/>
    <col min="12" max="12" width="13.42578125" customWidth="1"/>
    <col min="14" max="14" width="12" bestFit="1" customWidth="1"/>
  </cols>
  <sheetData>
    <row r="2" spans="2:14" x14ac:dyDescent="0.25">
      <c r="C2" s="22" t="s">
        <v>46</v>
      </c>
      <c r="D2" s="22"/>
      <c r="I2" s="22" t="s">
        <v>39</v>
      </c>
      <c r="J2" s="22"/>
    </row>
    <row r="4" spans="2:14" x14ac:dyDescent="0.25">
      <c r="C4" s="22" t="s">
        <v>26</v>
      </c>
      <c r="D4" s="14">
        <v>5000</v>
      </c>
      <c r="I4" s="22" t="s">
        <v>26</v>
      </c>
      <c r="J4" s="14">
        <v>500</v>
      </c>
    </row>
    <row r="5" spans="2:14" x14ac:dyDescent="0.25">
      <c r="C5" s="22" t="s">
        <v>27</v>
      </c>
      <c r="D5" s="19">
        <f>charge</f>
        <v>5.0000000000000001E-3</v>
      </c>
      <c r="I5" s="22" t="s">
        <v>27</v>
      </c>
      <c r="J5" s="19">
        <f>charge</f>
        <v>5.0000000000000001E-3</v>
      </c>
    </row>
    <row r="7" spans="2:14" x14ac:dyDescent="0.25">
      <c r="N7" s="30"/>
    </row>
    <row r="8" spans="2:14" x14ac:dyDescent="0.25">
      <c r="B8" s="22" t="s">
        <v>28</v>
      </c>
      <c r="C8" s="22" t="s">
        <v>1</v>
      </c>
      <c r="D8" s="22" t="s">
        <v>29</v>
      </c>
      <c r="E8" s="22" t="s">
        <v>2</v>
      </c>
      <c r="F8" s="22" t="s">
        <v>30</v>
      </c>
      <c r="G8" s="23" t="s">
        <v>53</v>
      </c>
      <c r="I8" s="22" t="s">
        <v>29</v>
      </c>
      <c r="J8" s="22" t="s">
        <v>2</v>
      </c>
      <c r="K8" s="22" t="s">
        <v>30</v>
      </c>
      <c r="L8" s="23" t="s">
        <v>53</v>
      </c>
    </row>
    <row r="9" spans="2:14" x14ac:dyDescent="0.25">
      <c r="B9" s="7">
        <v>1</v>
      </c>
      <c r="C9" s="22">
        <v>1</v>
      </c>
      <c r="D9" s="8">
        <f>D4</f>
        <v>5000</v>
      </c>
      <c r="E9" s="18">
        <f>Data!C5</f>
        <v>5.5999999999999999E-3</v>
      </c>
      <c r="F9" s="20">
        <f t="shared" ref="F9:F40" si="0">D9*(1+E9)*(1-$D$5)</f>
        <v>5002.8599999999997</v>
      </c>
      <c r="G9" s="27" t="b">
        <f>IF((E9-$D$5)&lt;0,F9&lt;D9,F9&gt;D9)</f>
        <v>1</v>
      </c>
      <c r="I9" s="8">
        <f>J4</f>
        <v>500</v>
      </c>
      <c r="J9" s="18">
        <f>Data!C5</f>
        <v>5.5999999999999999E-3</v>
      </c>
      <c r="K9" s="20">
        <f>I9*(1+J9)*(1-$J$5)</f>
        <v>500.286</v>
      </c>
      <c r="L9" s="27" t="b">
        <f>IF((J9-$J$5)&lt;0,K9&lt;I9,K9&gt;I9)</f>
        <v>1</v>
      </c>
    </row>
    <row r="10" spans="2:14" x14ac:dyDescent="0.25">
      <c r="B10" s="16">
        <f t="shared" ref="B10:B41" si="1">IF(MOD(C9,12)= 0,B9+1,B9)</f>
        <v>1</v>
      </c>
      <c r="C10" s="22">
        <v>2</v>
      </c>
      <c r="D10" s="20">
        <f t="shared" ref="D10:D41" si="2">F9</f>
        <v>5002.8599999999997</v>
      </c>
      <c r="E10" s="18">
        <f>Data!C6</f>
        <v>4.5999999999999999E-3</v>
      </c>
      <c r="F10" s="20">
        <f t="shared" si="0"/>
        <v>5000.7437902199999</v>
      </c>
      <c r="G10" s="27" t="b">
        <f t="shared" ref="G10:G73" si="3">IF((E10-$D$5)&lt;0,F10&lt;D10,F10&gt;D10)</f>
        <v>1</v>
      </c>
      <c r="I10" s="20">
        <f t="shared" ref="I10:I41" si="4">IF(B10=B9+1,$J$4,0)+K9</f>
        <v>500.286</v>
      </c>
      <c r="J10" s="18">
        <f>Data!C6</f>
        <v>4.5999999999999999E-3</v>
      </c>
      <c r="K10" s="20">
        <f t="shared" ref="K10:K73" si="5">I10*(1+J10)*(1-$J$5)</f>
        <v>500.07437902199996</v>
      </c>
      <c r="L10" s="27" t="b">
        <f t="shared" ref="L10:L73" si="6">IF((J10-$J$5)&lt;0,K10&lt;I10,K10&gt;I10)</f>
        <v>1</v>
      </c>
    </row>
    <row r="11" spans="2:14" x14ac:dyDescent="0.25">
      <c r="B11" s="16">
        <f t="shared" si="1"/>
        <v>1</v>
      </c>
      <c r="C11" s="22">
        <v>3</v>
      </c>
      <c r="D11" s="20">
        <f t="shared" si="2"/>
        <v>5000.7437902199999</v>
      </c>
      <c r="E11" s="18">
        <f>Data!C7</f>
        <v>5.7999999999999996E-3</v>
      </c>
      <c r="F11" s="20">
        <f t="shared" si="0"/>
        <v>5004.5993636822595</v>
      </c>
      <c r="G11" s="27" t="b">
        <f t="shared" si="3"/>
        <v>1</v>
      </c>
      <c r="I11" s="20">
        <f t="shared" si="4"/>
        <v>500.07437902199996</v>
      </c>
      <c r="J11" s="18">
        <f>Data!C7</f>
        <v>5.7999999999999996E-3</v>
      </c>
      <c r="K11" s="20">
        <f t="shared" si="5"/>
        <v>500.45993636822595</v>
      </c>
      <c r="L11" s="27" t="b">
        <f t="shared" si="6"/>
        <v>1</v>
      </c>
    </row>
    <row r="12" spans="2:14" x14ac:dyDescent="0.25">
      <c r="B12" s="16">
        <f t="shared" si="1"/>
        <v>1</v>
      </c>
      <c r="C12" s="22">
        <v>4</v>
      </c>
      <c r="D12" s="20">
        <f t="shared" si="2"/>
        <v>5004.5993636822595</v>
      </c>
      <c r="E12" s="18">
        <f>Data!C8</f>
        <v>4.0000000000000001E-3</v>
      </c>
      <c r="F12" s="20">
        <f t="shared" si="0"/>
        <v>4999.4946723313033</v>
      </c>
      <c r="G12" s="27" t="b">
        <f t="shared" si="3"/>
        <v>1</v>
      </c>
      <c r="I12" s="20">
        <f t="shared" si="4"/>
        <v>500.45993636822595</v>
      </c>
      <c r="J12" s="18">
        <f>Data!C8</f>
        <v>4.0000000000000001E-3</v>
      </c>
      <c r="K12" s="20">
        <f t="shared" si="5"/>
        <v>499.94946723313041</v>
      </c>
      <c r="L12" s="27" t="b">
        <f t="shared" si="6"/>
        <v>1</v>
      </c>
    </row>
    <row r="13" spans="2:14" x14ac:dyDescent="0.25">
      <c r="B13" s="16">
        <f t="shared" si="1"/>
        <v>1</v>
      </c>
      <c r="C13" s="22">
        <v>5</v>
      </c>
      <c r="D13" s="20">
        <f t="shared" si="2"/>
        <v>4999.4946723313033</v>
      </c>
      <c r="E13" s="18">
        <f>Data!C9</f>
        <v>5.5999999999999999E-3</v>
      </c>
      <c r="F13" s="20">
        <f t="shared" si="0"/>
        <v>5002.3543832838768</v>
      </c>
      <c r="G13" s="27" t="b">
        <f t="shared" si="3"/>
        <v>1</v>
      </c>
      <c r="I13" s="20">
        <f t="shared" si="4"/>
        <v>499.94946723313041</v>
      </c>
      <c r="J13" s="18">
        <f>Data!C9</f>
        <v>5.5999999999999999E-3</v>
      </c>
      <c r="K13" s="20">
        <f t="shared" si="5"/>
        <v>500.23543832838777</v>
      </c>
      <c r="L13" s="27" t="b">
        <f t="shared" si="6"/>
        <v>1</v>
      </c>
    </row>
    <row r="14" spans="2:14" x14ac:dyDescent="0.25">
      <c r="B14" s="16">
        <f t="shared" si="1"/>
        <v>1</v>
      </c>
      <c r="C14" s="22">
        <v>6</v>
      </c>
      <c r="D14" s="20">
        <f t="shared" si="2"/>
        <v>5002.3543832838768</v>
      </c>
      <c r="E14" s="18">
        <f>Data!C10</f>
        <v>8.8000000000000005E-3</v>
      </c>
      <c r="F14" s="20">
        <f t="shared" si="0"/>
        <v>5021.1432263474908</v>
      </c>
      <c r="G14" s="27" t="b">
        <f t="shared" si="3"/>
        <v>1</v>
      </c>
      <c r="I14" s="20">
        <f t="shared" si="4"/>
        <v>500.23543832838777</v>
      </c>
      <c r="J14" s="18">
        <f>Data!C10</f>
        <v>8.8000000000000005E-3</v>
      </c>
      <c r="K14" s="20">
        <f t="shared" si="5"/>
        <v>502.11432263474916</v>
      </c>
      <c r="L14" s="27" t="b">
        <f t="shared" si="6"/>
        <v>1</v>
      </c>
    </row>
    <row r="15" spans="2:14" x14ac:dyDescent="0.25">
      <c r="B15" s="16">
        <f t="shared" si="1"/>
        <v>1</v>
      </c>
      <c r="C15" s="22">
        <v>7</v>
      </c>
      <c r="D15" s="20">
        <f t="shared" si="2"/>
        <v>5021.1432263474908</v>
      </c>
      <c r="E15" s="18">
        <f>Data!C11</f>
        <v>5.1999999999999998E-3</v>
      </c>
      <c r="F15" s="20">
        <f t="shared" si="0"/>
        <v>5022.0169052688761</v>
      </c>
      <c r="G15" s="27" t="b">
        <f t="shared" si="3"/>
        <v>1</v>
      </c>
      <c r="I15" s="20">
        <f t="shared" si="4"/>
        <v>502.11432263474916</v>
      </c>
      <c r="J15" s="18">
        <f>Data!C11</f>
        <v>5.1999999999999998E-3</v>
      </c>
      <c r="K15" s="20">
        <f t="shared" si="5"/>
        <v>502.20169052688766</v>
      </c>
      <c r="L15" s="27" t="b">
        <f t="shared" si="6"/>
        <v>1</v>
      </c>
    </row>
    <row r="16" spans="2:14" x14ac:dyDescent="0.25">
      <c r="B16" s="16">
        <f t="shared" si="1"/>
        <v>1</v>
      </c>
      <c r="C16" s="22">
        <v>8</v>
      </c>
      <c r="D16" s="20">
        <f t="shared" si="2"/>
        <v>5022.0169052688761</v>
      </c>
      <c r="E16" s="18">
        <f>Data!C12</f>
        <v>7.4999999999999997E-3</v>
      </c>
      <c r="F16" s="20">
        <f t="shared" si="0"/>
        <v>5034.3836218981005</v>
      </c>
      <c r="G16" s="27" t="b">
        <f t="shared" si="3"/>
        <v>1</v>
      </c>
      <c r="I16" s="20">
        <f t="shared" si="4"/>
        <v>502.20169052688766</v>
      </c>
      <c r="J16" s="18">
        <f>Data!C12</f>
        <v>7.4999999999999997E-3</v>
      </c>
      <c r="K16" s="20">
        <f t="shared" si="5"/>
        <v>503.43836218981016</v>
      </c>
      <c r="L16" s="27" t="b">
        <f t="shared" si="6"/>
        <v>1</v>
      </c>
    </row>
    <row r="17" spans="2:23" x14ac:dyDescent="0.25">
      <c r="B17" s="16">
        <f t="shared" si="1"/>
        <v>1</v>
      </c>
      <c r="C17" s="22">
        <v>9</v>
      </c>
      <c r="D17" s="20">
        <f t="shared" si="2"/>
        <v>5034.3836218981005</v>
      </c>
      <c r="E17" s="18">
        <f>Data!C13</f>
        <v>4.5999999999999999E-3</v>
      </c>
      <c r="F17" s="20">
        <f t="shared" si="0"/>
        <v>5032.2540776260375</v>
      </c>
      <c r="G17" s="27" t="b">
        <f t="shared" si="3"/>
        <v>1</v>
      </c>
      <c r="I17" s="20">
        <f t="shared" si="4"/>
        <v>503.43836218981016</v>
      </c>
      <c r="J17" s="18">
        <f>Data!C13</f>
        <v>4.5999999999999999E-3</v>
      </c>
      <c r="K17" s="20">
        <f t="shared" si="5"/>
        <v>503.22540776260382</v>
      </c>
      <c r="L17" s="27" t="b">
        <f t="shared" si="6"/>
        <v>1</v>
      </c>
    </row>
    <row r="18" spans="2:23" x14ac:dyDescent="0.25">
      <c r="B18" s="16">
        <f t="shared" si="1"/>
        <v>1</v>
      </c>
      <c r="C18" s="22">
        <v>10</v>
      </c>
      <c r="D18" s="20">
        <f t="shared" si="2"/>
        <v>5032.2540776260375</v>
      </c>
      <c r="E18" s="18">
        <f>Data!C14</f>
        <v>2.0999999999999999E-3</v>
      </c>
      <c r="F18" s="20">
        <f t="shared" si="0"/>
        <v>5017.6077021331066</v>
      </c>
      <c r="G18" s="27" t="b">
        <f t="shared" si="3"/>
        <v>1</v>
      </c>
      <c r="I18" s="20">
        <f t="shared" si="4"/>
        <v>503.22540776260382</v>
      </c>
      <c r="J18" s="18">
        <f>Data!C14</f>
        <v>2.0999999999999999E-3</v>
      </c>
      <c r="K18" s="20">
        <f t="shared" si="5"/>
        <v>501.76077021331076</v>
      </c>
      <c r="L18" s="27" t="b">
        <f t="shared" si="6"/>
        <v>1</v>
      </c>
    </row>
    <row r="19" spans="2:23" x14ac:dyDescent="0.25">
      <c r="B19" s="16">
        <f t="shared" si="1"/>
        <v>1</v>
      </c>
      <c r="C19" s="22">
        <v>11</v>
      </c>
      <c r="D19" s="20">
        <f t="shared" si="2"/>
        <v>5017.6077021331066</v>
      </c>
      <c r="E19" s="18">
        <f>Data!C15</f>
        <v>4.4000000000000003E-3</v>
      </c>
      <c r="F19" s="20">
        <f t="shared" si="0"/>
        <v>5014.4867501423796</v>
      </c>
      <c r="G19" s="27" t="b">
        <f t="shared" si="3"/>
        <v>1</v>
      </c>
      <c r="I19" s="20">
        <f t="shared" si="4"/>
        <v>501.76077021331076</v>
      </c>
      <c r="J19" s="18">
        <f>Data!C15</f>
        <v>4.4000000000000003E-3</v>
      </c>
      <c r="K19" s="20">
        <f t="shared" si="5"/>
        <v>501.44867501423806</v>
      </c>
      <c r="L19" s="27" t="b">
        <f t="shared" si="6"/>
        <v>1</v>
      </c>
    </row>
    <row r="20" spans="2:23" x14ac:dyDescent="0.25">
      <c r="B20" s="16">
        <f t="shared" si="1"/>
        <v>1</v>
      </c>
      <c r="C20" s="22">
        <v>12</v>
      </c>
      <c r="D20" s="20">
        <f t="shared" si="2"/>
        <v>5014.4867501423796</v>
      </c>
      <c r="E20" s="18">
        <f>Data!C16</f>
        <v>3.5000000000000001E-3</v>
      </c>
      <c r="F20" s="20">
        <f t="shared" si="0"/>
        <v>5006.8772664990383</v>
      </c>
      <c r="G20" s="27" t="b">
        <f t="shared" si="3"/>
        <v>1</v>
      </c>
      <c r="I20" s="20">
        <f t="shared" si="4"/>
        <v>501.44867501423806</v>
      </c>
      <c r="J20" s="18">
        <f>Data!C16</f>
        <v>3.5000000000000001E-3</v>
      </c>
      <c r="K20" s="20">
        <f t="shared" si="5"/>
        <v>500.68772664990399</v>
      </c>
      <c r="L20" s="27" t="b">
        <f t="shared" si="6"/>
        <v>1</v>
      </c>
    </row>
    <row r="21" spans="2:23" x14ac:dyDescent="0.25">
      <c r="B21" s="16">
        <f t="shared" si="1"/>
        <v>2</v>
      </c>
      <c r="C21" s="22">
        <v>13</v>
      </c>
      <c r="D21" s="20">
        <f t="shared" si="2"/>
        <v>5006.8772664990383</v>
      </c>
      <c r="E21" s="18">
        <f>Data!C17</f>
        <v>1.0800000000000001E-2</v>
      </c>
      <c r="F21" s="20">
        <f t="shared" si="0"/>
        <v>5035.6467832723411</v>
      </c>
      <c r="G21" s="27" t="b">
        <f t="shared" si="3"/>
        <v>1</v>
      </c>
      <c r="I21" s="20">
        <f t="shared" si="4"/>
        <v>1000.687726649904</v>
      </c>
      <c r="J21" s="18">
        <f>Data!C17</f>
        <v>1.0800000000000001E-2</v>
      </c>
      <c r="K21" s="20">
        <f t="shared" si="5"/>
        <v>1006.4376783272343</v>
      </c>
      <c r="L21" s="27" t="b">
        <f t="shared" si="6"/>
        <v>1</v>
      </c>
    </row>
    <row r="22" spans="2:23" x14ac:dyDescent="0.25">
      <c r="B22" s="16">
        <f t="shared" si="1"/>
        <v>2</v>
      </c>
      <c r="C22" s="22">
        <v>14</v>
      </c>
      <c r="D22" s="20">
        <f t="shared" si="2"/>
        <v>5035.6467832723411</v>
      </c>
      <c r="E22" s="18">
        <f>Data!C18</f>
        <v>1.5E-3</v>
      </c>
      <c r="F22" s="20">
        <f t="shared" si="0"/>
        <v>5017.9842521800128</v>
      </c>
      <c r="G22" s="27" t="b">
        <f t="shared" si="3"/>
        <v>1</v>
      </c>
      <c r="I22" s="20">
        <f t="shared" si="4"/>
        <v>1006.4376783272343</v>
      </c>
      <c r="J22" s="18">
        <f>Data!C18</f>
        <v>1.5E-3</v>
      </c>
      <c r="K22" s="20">
        <f t="shared" si="5"/>
        <v>1002.9075981705016</v>
      </c>
      <c r="L22" s="27" t="b">
        <f t="shared" si="6"/>
        <v>1</v>
      </c>
    </row>
    <row r="23" spans="2:23" x14ac:dyDescent="0.25">
      <c r="B23" s="16">
        <f t="shared" si="1"/>
        <v>2</v>
      </c>
      <c r="C23" s="22">
        <v>15</v>
      </c>
      <c r="D23" s="20">
        <f t="shared" si="2"/>
        <v>5017.9842521800128</v>
      </c>
      <c r="E23" s="18">
        <f>Data!C19</f>
        <v>4.4000000000000003E-3</v>
      </c>
      <c r="F23" s="20">
        <f t="shared" si="0"/>
        <v>5014.8630659751561</v>
      </c>
      <c r="G23" s="27" t="b">
        <f t="shared" si="3"/>
        <v>1</v>
      </c>
      <c r="I23" s="20">
        <f t="shared" si="4"/>
        <v>1002.9075981705016</v>
      </c>
      <c r="J23" s="18">
        <f>Data!C19</f>
        <v>4.4000000000000003E-3</v>
      </c>
      <c r="K23" s="20">
        <f t="shared" si="5"/>
        <v>1002.2837896444395</v>
      </c>
      <c r="L23" s="27" t="b">
        <f t="shared" si="6"/>
        <v>1</v>
      </c>
    </row>
    <row r="24" spans="2:23" x14ac:dyDescent="0.25">
      <c r="B24" s="16">
        <f t="shared" si="1"/>
        <v>2</v>
      </c>
      <c r="C24" s="22">
        <v>16</v>
      </c>
      <c r="D24" s="20">
        <f t="shared" si="2"/>
        <v>5014.8630659751561</v>
      </c>
      <c r="E24" s="18">
        <f>Data!C20</f>
        <v>1.18E-2</v>
      </c>
      <c r="F24" s="20">
        <f t="shared" si="0"/>
        <v>5048.6682579028948</v>
      </c>
      <c r="G24" s="27" t="b">
        <f t="shared" si="3"/>
        <v>1</v>
      </c>
      <c r="I24" s="20">
        <f t="shared" si="4"/>
        <v>1002.2837896444395</v>
      </c>
      <c r="J24" s="18">
        <f>Data!C20</f>
        <v>1.18E-2</v>
      </c>
      <c r="K24" s="20">
        <f t="shared" si="5"/>
        <v>1009.0401846704326</v>
      </c>
      <c r="L24" s="27" t="b">
        <f t="shared" si="6"/>
        <v>1</v>
      </c>
    </row>
    <row r="25" spans="2:23" x14ac:dyDescent="0.25">
      <c r="B25" s="16">
        <f t="shared" si="1"/>
        <v>2</v>
      </c>
      <c r="C25" s="22">
        <v>17</v>
      </c>
      <c r="D25" s="20">
        <f t="shared" si="2"/>
        <v>5048.6682579028948</v>
      </c>
      <c r="E25" s="18">
        <f>Data!C21</f>
        <v>5.7999999999999996E-3</v>
      </c>
      <c r="F25" s="20">
        <f t="shared" si="0"/>
        <v>5052.5607811297386</v>
      </c>
      <c r="G25" s="27" t="b">
        <f t="shared" si="3"/>
        <v>1</v>
      </c>
      <c r="I25" s="20">
        <f t="shared" si="4"/>
        <v>1009.0401846704326</v>
      </c>
      <c r="J25" s="18">
        <f>Data!C21</f>
        <v>5.7999999999999996E-3</v>
      </c>
      <c r="K25" s="20">
        <f t="shared" si="5"/>
        <v>1009.8181546528135</v>
      </c>
      <c r="L25" s="27" t="b">
        <f t="shared" si="6"/>
        <v>1</v>
      </c>
    </row>
    <row r="26" spans="2:23" x14ac:dyDescent="0.25">
      <c r="B26" s="16">
        <f t="shared" si="1"/>
        <v>2</v>
      </c>
      <c r="C26" s="22">
        <v>18</v>
      </c>
      <c r="D26" s="20">
        <f t="shared" si="2"/>
        <v>5052.5607811297386</v>
      </c>
      <c r="E26" s="18">
        <f>Data!C22</f>
        <v>6.7000000000000002E-3</v>
      </c>
      <c r="F26" s="20">
        <f t="shared" si="0"/>
        <v>5060.9808736714904</v>
      </c>
      <c r="G26" s="27" t="b">
        <f t="shared" si="3"/>
        <v>1</v>
      </c>
      <c r="I26" s="20">
        <f t="shared" si="4"/>
        <v>1009.8181546528135</v>
      </c>
      <c r="J26" s="18">
        <f>Data!C22</f>
        <v>6.7000000000000002E-3</v>
      </c>
      <c r="K26" s="20">
        <f t="shared" si="5"/>
        <v>1011.5010166075423</v>
      </c>
      <c r="L26" s="27" t="b">
        <f t="shared" si="6"/>
        <v>1</v>
      </c>
    </row>
    <row r="27" spans="2:23" x14ac:dyDescent="0.25">
      <c r="B27" s="16">
        <f t="shared" si="1"/>
        <v>2</v>
      </c>
      <c r="C27" s="22">
        <v>19</v>
      </c>
      <c r="D27" s="20">
        <f t="shared" si="2"/>
        <v>5060.9808736714904</v>
      </c>
      <c r="E27" s="18">
        <f>Data!C23</f>
        <v>5.1999999999999998E-3</v>
      </c>
      <c r="F27" s="20">
        <f t="shared" si="0"/>
        <v>5061.8614843435098</v>
      </c>
      <c r="G27" s="27" t="b">
        <f t="shared" si="3"/>
        <v>1</v>
      </c>
      <c r="I27" s="20">
        <f t="shared" si="4"/>
        <v>1011.5010166075423</v>
      </c>
      <c r="J27" s="18">
        <f>Data!C23</f>
        <v>5.1999999999999998E-3</v>
      </c>
      <c r="K27" s="20">
        <f t="shared" si="5"/>
        <v>1011.6770177844321</v>
      </c>
      <c r="L27" s="27" t="b">
        <f t="shared" si="6"/>
        <v>1</v>
      </c>
      <c r="O27" s="33" t="s">
        <v>50</v>
      </c>
      <c r="P27" s="33"/>
      <c r="Q27" s="33"/>
      <c r="R27" s="33"/>
      <c r="S27" s="33"/>
      <c r="T27" s="33"/>
      <c r="U27" s="33"/>
      <c r="V27" s="33"/>
      <c r="W27" s="33"/>
    </row>
    <row r="28" spans="2:23" x14ac:dyDescent="0.25">
      <c r="B28" s="16">
        <f t="shared" si="1"/>
        <v>2</v>
      </c>
      <c r="C28" s="22">
        <v>20</v>
      </c>
      <c r="D28" s="20">
        <f t="shared" si="2"/>
        <v>5061.8614843435098</v>
      </c>
      <c r="E28" s="18">
        <f>Data!C24</f>
        <v>8.6E-3</v>
      </c>
      <c r="F28" s="20">
        <f t="shared" si="0"/>
        <v>5079.8665256433187</v>
      </c>
      <c r="G28" s="27" t="b">
        <f t="shared" si="3"/>
        <v>1</v>
      </c>
      <c r="I28" s="20">
        <f t="shared" si="4"/>
        <v>1011.6770177844321</v>
      </c>
      <c r="J28" s="18">
        <f>Data!C24</f>
        <v>8.6E-3</v>
      </c>
      <c r="K28" s="20">
        <f t="shared" si="5"/>
        <v>1015.2755529366913</v>
      </c>
      <c r="L28" s="27" t="b">
        <f t="shared" si="6"/>
        <v>1</v>
      </c>
      <c r="O28" s="33"/>
      <c r="P28" s="33"/>
      <c r="Q28" s="33"/>
      <c r="R28" s="33"/>
      <c r="S28" s="33"/>
      <c r="T28" s="33"/>
      <c r="U28" s="33"/>
      <c r="V28" s="33"/>
      <c r="W28" s="33"/>
    </row>
    <row r="29" spans="2:23" x14ac:dyDescent="0.25">
      <c r="B29" s="16">
        <f t="shared" si="1"/>
        <v>2</v>
      </c>
      <c r="C29" s="22">
        <v>21</v>
      </c>
      <c r="D29" s="20">
        <f t="shared" si="2"/>
        <v>5079.8665256433187</v>
      </c>
      <c r="E29" s="18">
        <f>Data!C25</f>
        <v>7.4000000000000003E-3</v>
      </c>
      <c r="F29" s="20">
        <f t="shared" si="0"/>
        <v>5091.8702502434144</v>
      </c>
      <c r="G29" s="27" t="b">
        <f t="shared" si="3"/>
        <v>1</v>
      </c>
      <c r="I29" s="20">
        <f t="shared" si="4"/>
        <v>1015.2755529366913</v>
      </c>
      <c r="J29" s="18">
        <f>Data!C25</f>
        <v>7.4000000000000003E-3</v>
      </c>
      <c r="K29" s="20">
        <f t="shared" si="5"/>
        <v>1017.6746490682807</v>
      </c>
      <c r="L29" s="27" t="b">
        <f t="shared" si="6"/>
        <v>1</v>
      </c>
    </row>
    <row r="30" spans="2:23" x14ac:dyDescent="0.25">
      <c r="B30" s="16">
        <f t="shared" si="1"/>
        <v>2</v>
      </c>
      <c r="C30" s="22">
        <v>22</v>
      </c>
      <c r="D30" s="20">
        <f t="shared" si="2"/>
        <v>5091.8702502434144</v>
      </c>
      <c r="E30" s="18">
        <f>Data!C26</f>
        <v>9.9000000000000008E-3</v>
      </c>
      <c r="F30" s="20">
        <f t="shared" si="0"/>
        <v>5116.5683668922202</v>
      </c>
      <c r="G30" s="27" t="b">
        <f t="shared" si="3"/>
        <v>1</v>
      </c>
      <c r="I30" s="20">
        <f t="shared" si="4"/>
        <v>1017.6746490682807</v>
      </c>
      <c r="J30" s="18">
        <f>Data!C26</f>
        <v>9.9000000000000008E-3</v>
      </c>
      <c r="K30" s="20">
        <f t="shared" si="5"/>
        <v>1022.6108799535865</v>
      </c>
      <c r="L30" s="27" t="b">
        <f t="shared" si="6"/>
        <v>1</v>
      </c>
    </row>
    <row r="31" spans="2:23" x14ac:dyDescent="0.25">
      <c r="B31" s="16">
        <f t="shared" si="1"/>
        <v>2</v>
      </c>
      <c r="C31" s="22">
        <v>23</v>
      </c>
      <c r="D31" s="20">
        <f t="shared" si="2"/>
        <v>5116.5683668922202</v>
      </c>
      <c r="E31" s="18">
        <f>Data!C27</f>
        <v>7.7999999999999996E-3</v>
      </c>
      <c r="F31" s="20">
        <f t="shared" si="0"/>
        <v>5130.6952121532095</v>
      </c>
      <c r="G31" s="27" t="b">
        <f t="shared" si="3"/>
        <v>1</v>
      </c>
      <c r="I31" s="20">
        <f t="shared" si="4"/>
        <v>1022.6108799535865</v>
      </c>
      <c r="J31" s="18">
        <f>Data!C27</f>
        <v>7.7999999999999996E-3</v>
      </c>
      <c r="K31" s="20">
        <f t="shared" si="5"/>
        <v>1025.4343085931384</v>
      </c>
      <c r="L31" s="27" t="b">
        <f t="shared" si="6"/>
        <v>1</v>
      </c>
    </row>
    <row r="32" spans="2:23" x14ac:dyDescent="0.25">
      <c r="B32" s="16">
        <f t="shared" si="1"/>
        <v>2</v>
      </c>
      <c r="C32" s="22">
        <v>24</v>
      </c>
      <c r="D32" s="20">
        <f t="shared" si="2"/>
        <v>5130.6952121532095</v>
      </c>
      <c r="E32" s="18">
        <f>Data!C28</f>
        <v>2.8999999999999998E-3</v>
      </c>
      <c r="F32" s="20">
        <f t="shared" si="0"/>
        <v>5119.8463571271113</v>
      </c>
      <c r="G32" s="27" t="b">
        <f t="shared" si="3"/>
        <v>1</v>
      </c>
      <c r="I32" s="20">
        <f t="shared" si="4"/>
        <v>1025.4343085931384</v>
      </c>
      <c r="J32" s="18">
        <f>Data!C28</f>
        <v>2.8999999999999998E-3</v>
      </c>
      <c r="K32" s="20">
        <f t="shared" si="5"/>
        <v>1023.2660277476181</v>
      </c>
      <c r="L32" s="27" t="b">
        <f t="shared" si="6"/>
        <v>1</v>
      </c>
    </row>
    <row r="33" spans="2:12" x14ac:dyDescent="0.25">
      <c r="B33" s="16">
        <f t="shared" si="1"/>
        <v>3</v>
      </c>
      <c r="C33" s="22">
        <v>25</v>
      </c>
      <c r="D33" s="20">
        <f t="shared" si="2"/>
        <v>5119.8463571271113</v>
      </c>
      <c r="E33" s="18">
        <f>Data!C29</f>
        <v>8.8000000000000005E-3</v>
      </c>
      <c r="F33" s="20">
        <f t="shared" si="0"/>
        <v>5139.0765000444808</v>
      </c>
      <c r="G33" s="27" t="b">
        <f t="shared" si="3"/>
        <v>1</v>
      </c>
      <c r="I33" s="20">
        <f t="shared" si="4"/>
        <v>1523.266027747618</v>
      </c>
      <c r="J33" s="18">
        <f>Data!C29</f>
        <v>8.8000000000000005E-3</v>
      </c>
      <c r="K33" s="20">
        <f t="shared" si="5"/>
        <v>1528.987414947838</v>
      </c>
      <c r="L33" s="27" t="b">
        <f t="shared" si="6"/>
        <v>1</v>
      </c>
    </row>
    <row r="34" spans="2:12" x14ac:dyDescent="0.25">
      <c r="B34" s="16">
        <f t="shared" si="1"/>
        <v>3</v>
      </c>
      <c r="C34" s="22">
        <v>26</v>
      </c>
      <c r="D34" s="20">
        <f t="shared" si="2"/>
        <v>5139.0765000444808</v>
      </c>
      <c r="E34" s="18">
        <f>Data!C30</f>
        <v>3.7000000000000002E-3</v>
      </c>
      <c r="F34" s="20">
        <f t="shared" si="0"/>
        <v>5132.300627679173</v>
      </c>
      <c r="G34" s="27" t="b">
        <f t="shared" si="3"/>
        <v>1</v>
      </c>
      <c r="I34" s="20">
        <f t="shared" si="4"/>
        <v>1528.987414947838</v>
      </c>
      <c r="J34" s="18">
        <f>Data!C30</f>
        <v>3.7000000000000002E-3</v>
      </c>
      <c r="K34" s="20">
        <f t="shared" si="5"/>
        <v>1526.9714450412293</v>
      </c>
      <c r="L34" s="27" t="b">
        <f t="shared" si="6"/>
        <v>1</v>
      </c>
    </row>
    <row r="35" spans="2:12" x14ac:dyDescent="0.25">
      <c r="B35" s="16">
        <f t="shared" si="1"/>
        <v>3</v>
      </c>
      <c r="C35" s="22">
        <v>27</v>
      </c>
      <c r="D35" s="20">
        <f t="shared" si="2"/>
        <v>5132.300627679173</v>
      </c>
      <c r="E35" s="18">
        <f>Data!C31</f>
        <v>1.0999999999999999E-2</v>
      </c>
      <c r="F35" s="20">
        <f t="shared" si="0"/>
        <v>5162.8121549107254</v>
      </c>
      <c r="G35" s="27" t="b">
        <f t="shared" si="3"/>
        <v>1</v>
      </c>
      <c r="I35" s="20">
        <f t="shared" si="4"/>
        <v>1526.9714450412293</v>
      </c>
      <c r="J35" s="18">
        <f>Data!C31</f>
        <v>1.0999999999999999E-2</v>
      </c>
      <c r="K35" s="20">
        <f t="shared" si="5"/>
        <v>1536.0492902819992</v>
      </c>
      <c r="L35" s="27" t="b">
        <f t="shared" si="6"/>
        <v>1</v>
      </c>
    </row>
    <row r="36" spans="2:12" x14ac:dyDescent="0.25">
      <c r="B36" s="16">
        <f t="shared" si="1"/>
        <v>3</v>
      </c>
      <c r="C36" s="22">
        <v>28</v>
      </c>
      <c r="D36" s="20">
        <f t="shared" si="2"/>
        <v>5162.8121549107254</v>
      </c>
      <c r="E36" s="18">
        <f>Data!C32</f>
        <v>6.1000000000000004E-3</v>
      </c>
      <c r="F36" s="20">
        <f t="shared" si="0"/>
        <v>5168.3337825104018</v>
      </c>
      <c r="G36" s="27" t="b">
        <f t="shared" si="3"/>
        <v>1</v>
      </c>
      <c r="I36" s="20">
        <f t="shared" si="4"/>
        <v>1536.0492902819992</v>
      </c>
      <c r="J36" s="18">
        <f>Data!C32</f>
        <v>6.1000000000000004E-3</v>
      </c>
      <c r="K36" s="20">
        <f t="shared" si="5"/>
        <v>1537.6920949979558</v>
      </c>
      <c r="L36" s="27" t="b">
        <f t="shared" si="6"/>
        <v>1</v>
      </c>
    </row>
    <row r="37" spans="2:12" x14ac:dyDescent="0.25">
      <c r="B37" s="16">
        <f t="shared" si="1"/>
        <v>3</v>
      </c>
      <c r="C37" s="22">
        <v>29</v>
      </c>
      <c r="D37" s="20">
        <f t="shared" si="2"/>
        <v>5168.3337825104018</v>
      </c>
      <c r="E37" s="18">
        <f>Data!C33</f>
        <v>1.0699999999999999E-2</v>
      </c>
      <c r="F37" s="20">
        <f t="shared" si="0"/>
        <v>5197.5167792133461</v>
      </c>
      <c r="G37" s="27" t="b">
        <f t="shared" si="3"/>
        <v>1</v>
      </c>
      <c r="I37" s="20">
        <f t="shared" si="4"/>
        <v>1537.6920949979558</v>
      </c>
      <c r="J37" s="18">
        <f>Data!C33</f>
        <v>1.0699999999999999E-2</v>
      </c>
      <c r="K37" s="20">
        <f t="shared" si="5"/>
        <v>1546.3746734123617</v>
      </c>
      <c r="L37" s="27" t="b">
        <f t="shared" si="6"/>
        <v>1</v>
      </c>
    </row>
    <row r="38" spans="2:12" x14ac:dyDescent="0.25">
      <c r="B38" s="16">
        <f t="shared" si="1"/>
        <v>3</v>
      </c>
      <c r="C38" s="22">
        <v>30</v>
      </c>
      <c r="D38" s="20">
        <f t="shared" si="2"/>
        <v>5197.5167792133461</v>
      </c>
      <c r="E38" s="18">
        <f>Data!C34</f>
        <v>1.0200000000000001E-2</v>
      </c>
      <c r="F38" s="20">
        <f t="shared" si="0"/>
        <v>5224.2787931095163</v>
      </c>
      <c r="G38" s="27" t="b">
        <f t="shared" si="3"/>
        <v>1</v>
      </c>
      <c r="I38" s="20">
        <f t="shared" si="4"/>
        <v>1546.3746734123617</v>
      </c>
      <c r="J38" s="18">
        <f>Data!C34</f>
        <v>1.0200000000000001E-2</v>
      </c>
      <c r="K38" s="20">
        <f t="shared" si="5"/>
        <v>1554.336956605762</v>
      </c>
      <c r="L38" s="27" t="b">
        <f t="shared" si="6"/>
        <v>1</v>
      </c>
    </row>
    <row r="39" spans="2:12" x14ac:dyDescent="0.25">
      <c r="B39" s="16">
        <f t="shared" si="1"/>
        <v>3</v>
      </c>
      <c r="C39" s="22">
        <v>31</v>
      </c>
      <c r="D39" s="20">
        <f t="shared" si="2"/>
        <v>5224.2787931095163</v>
      </c>
      <c r="E39" s="18">
        <f>Data!C35</f>
        <v>5.1000000000000004E-3</v>
      </c>
      <c r="F39" s="20">
        <f t="shared" si="0"/>
        <v>5224.6680018796033</v>
      </c>
      <c r="G39" s="27" t="b">
        <f t="shared" si="3"/>
        <v>1</v>
      </c>
      <c r="I39" s="20">
        <f t="shared" si="4"/>
        <v>1554.336956605762</v>
      </c>
      <c r="J39" s="18">
        <f>Data!C35</f>
        <v>5.1000000000000004E-3</v>
      </c>
      <c r="K39" s="20">
        <f t="shared" si="5"/>
        <v>1554.4527547090295</v>
      </c>
      <c r="L39" s="27" t="b">
        <f t="shared" si="6"/>
        <v>1</v>
      </c>
    </row>
    <row r="40" spans="2:12" x14ac:dyDescent="0.25">
      <c r="B40" s="16">
        <f t="shared" si="1"/>
        <v>3</v>
      </c>
      <c r="C40" s="22">
        <v>32</v>
      </c>
      <c r="D40" s="20">
        <f t="shared" si="2"/>
        <v>5224.6680018796033</v>
      </c>
      <c r="E40" s="18">
        <f>Data!C36</f>
        <v>5.7000000000000002E-3</v>
      </c>
      <c r="F40" s="20">
        <f t="shared" si="0"/>
        <v>5228.1763664428654</v>
      </c>
      <c r="G40" s="27" t="b">
        <f t="shared" si="3"/>
        <v>1</v>
      </c>
      <c r="I40" s="20">
        <f t="shared" si="4"/>
        <v>1554.4527547090295</v>
      </c>
      <c r="J40" s="18">
        <f>Data!C36</f>
        <v>5.7000000000000002E-3</v>
      </c>
      <c r="K40" s="20">
        <f t="shared" si="5"/>
        <v>1555.4965697338166</v>
      </c>
      <c r="L40" s="27" t="b">
        <f t="shared" si="6"/>
        <v>1</v>
      </c>
    </row>
    <row r="41" spans="2:12" x14ac:dyDescent="0.25">
      <c r="B41" s="16">
        <f t="shared" si="1"/>
        <v>3</v>
      </c>
      <c r="C41" s="22">
        <v>33</v>
      </c>
      <c r="D41" s="20">
        <f t="shared" si="2"/>
        <v>5228.1763664428654</v>
      </c>
      <c r="E41" s="18">
        <f>Data!C37</f>
        <v>1.0999999999999999E-2</v>
      </c>
      <c r="F41" s="20">
        <f t="shared" ref="F41:F72" si="7">D41*(1+E41)*(1-$D$5)</f>
        <v>5259.2578749413678</v>
      </c>
      <c r="G41" s="27" t="b">
        <f t="shared" si="3"/>
        <v>1</v>
      </c>
      <c r="I41" s="20">
        <f t="shared" si="4"/>
        <v>1555.4965697338166</v>
      </c>
      <c r="J41" s="18">
        <f>Data!C37</f>
        <v>1.0999999999999999E-2</v>
      </c>
      <c r="K41" s="20">
        <f t="shared" si="5"/>
        <v>1564.7439968408839</v>
      </c>
      <c r="L41" s="27" t="b">
        <f t="shared" si="6"/>
        <v>1</v>
      </c>
    </row>
    <row r="42" spans="2:12" x14ac:dyDescent="0.25">
      <c r="B42" s="16">
        <f t="shared" ref="B42:B73" si="8">IF(MOD(C41,12)= 0,B41+1,B41)</f>
        <v>3</v>
      </c>
      <c r="C42" s="22">
        <v>34</v>
      </c>
      <c r="D42" s="20">
        <f t="shared" ref="D42:D73" si="9">F41</f>
        <v>5259.2578749413678</v>
      </c>
      <c r="E42" s="18">
        <f>Data!C38</f>
        <v>8.9999999999999993E-3</v>
      </c>
      <c r="F42" s="20">
        <f t="shared" si="7"/>
        <v>5280.0582398367605</v>
      </c>
      <c r="G42" s="27" t="b">
        <f t="shared" si="3"/>
        <v>1</v>
      </c>
      <c r="I42" s="20">
        <f t="shared" ref="I42:I73" si="10">IF(B42=B41+1,$J$4,0)+K41</f>
        <v>1564.7439968408839</v>
      </c>
      <c r="J42" s="18">
        <f>Data!C38</f>
        <v>8.9999999999999993E-3</v>
      </c>
      <c r="K42" s="20">
        <f t="shared" si="5"/>
        <v>1570.9325593483895</v>
      </c>
      <c r="L42" s="27" t="b">
        <f t="shared" si="6"/>
        <v>1</v>
      </c>
    </row>
    <row r="43" spans="2:12" x14ac:dyDescent="0.25">
      <c r="B43" s="16">
        <f t="shared" si="8"/>
        <v>3</v>
      </c>
      <c r="C43" s="22">
        <v>35</v>
      </c>
      <c r="D43" s="20">
        <f t="shared" si="9"/>
        <v>5280.0582398367605</v>
      </c>
      <c r="E43" s="18">
        <f>Data!C39</f>
        <v>4.4000000000000003E-3</v>
      </c>
      <c r="F43" s="20">
        <f t="shared" si="7"/>
        <v>5276.7740436115819</v>
      </c>
      <c r="G43" s="27" t="b">
        <f t="shared" si="3"/>
        <v>1</v>
      </c>
      <c r="I43" s="20">
        <f t="shared" si="10"/>
        <v>1570.9325593483895</v>
      </c>
      <c r="J43" s="18">
        <f>Data!C39</f>
        <v>4.4000000000000003E-3</v>
      </c>
      <c r="K43" s="20">
        <f t="shared" si="5"/>
        <v>1569.9554392964749</v>
      </c>
      <c r="L43" s="27" t="b">
        <f t="shared" si="6"/>
        <v>1</v>
      </c>
    </row>
    <row r="44" spans="2:12" x14ac:dyDescent="0.25">
      <c r="B44" s="16">
        <f t="shared" si="8"/>
        <v>3</v>
      </c>
      <c r="C44" s="22">
        <v>36</v>
      </c>
      <c r="D44" s="20">
        <f t="shared" si="9"/>
        <v>5276.7740436115819</v>
      </c>
      <c r="E44" s="18">
        <f>Data!C40</f>
        <v>5.3E-3</v>
      </c>
      <c r="F44" s="20">
        <f t="shared" si="7"/>
        <v>5278.2172413125099</v>
      </c>
      <c r="G44" s="27" t="b">
        <f t="shared" si="3"/>
        <v>1</v>
      </c>
      <c r="I44" s="20">
        <f t="shared" si="10"/>
        <v>1569.9554392964749</v>
      </c>
      <c r="J44" s="18">
        <f>Data!C40</f>
        <v>5.3E-3</v>
      </c>
      <c r="K44" s="20">
        <f t="shared" si="5"/>
        <v>1570.3848221091228</v>
      </c>
      <c r="L44" s="27" t="b">
        <f t="shared" si="6"/>
        <v>1</v>
      </c>
    </row>
    <row r="45" spans="2:12" x14ac:dyDescent="0.25">
      <c r="B45" s="16">
        <f t="shared" si="8"/>
        <v>4</v>
      </c>
      <c r="C45" s="22">
        <v>37</v>
      </c>
      <c r="D45" s="20">
        <f t="shared" si="9"/>
        <v>5278.2172413125099</v>
      </c>
      <c r="E45" s="18">
        <f>Data!C41</f>
        <v>1.0800000000000001E-2</v>
      </c>
      <c r="F45" s="20">
        <f t="shared" si="7"/>
        <v>5308.5458775810912</v>
      </c>
      <c r="G45" s="27" t="b">
        <f t="shared" si="3"/>
        <v>1</v>
      </c>
      <c r="I45" s="20">
        <f t="shared" si="10"/>
        <v>2070.384822109123</v>
      </c>
      <c r="J45" s="18">
        <f>Data!C41</f>
        <v>1.0800000000000001E-2</v>
      </c>
      <c r="K45" s="20">
        <f t="shared" si="5"/>
        <v>2082.2812532969619</v>
      </c>
      <c r="L45" s="27" t="b">
        <f t="shared" si="6"/>
        <v>1</v>
      </c>
    </row>
    <row r="46" spans="2:12" x14ac:dyDescent="0.25">
      <c r="B46" s="16">
        <f t="shared" si="8"/>
        <v>4</v>
      </c>
      <c r="C46" s="22">
        <v>38</v>
      </c>
      <c r="D46" s="20">
        <f t="shared" si="9"/>
        <v>5308.5458775810912</v>
      </c>
      <c r="E46" s="18">
        <f>Data!C42</f>
        <v>8.2000000000000007E-3</v>
      </c>
      <c r="F46" s="20">
        <f t="shared" si="7"/>
        <v>5325.3155740083703</v>
      </c>
      <c r="G46" s="27" t="b">
        <f t="shared" si="3"/>
        <v>1</v>
      </c>
      <c r="I46" s="20">
        <f t="shared" si="10"/>
        <v>2082.2812532969619</v>
      </c>
      <c r="J46" s="18">
        <f>Data!C42</f>
        <v>8.2000000000000007E-3</v>
      </c>
      <c r="K46" s="20">
        <f t="shared" si="5"/>
        <v>2088.8591797761269</v>
      </c>
      <c r="L46" s="27" t="b">
        <f t="shared" si="6"/>
        <v>1</v>
      </c>
    </row>
    <row r="47" spans="2:12" x14ac:dyDescent="0.25">
      <c r="B47" s="16">
        <f t="shared" si="8"/>
        <v>4</v>
      </c>
      <c r="C47" s="22">
        <v>39</v>
      </c>
      <c r="D47" s="20">
        <f t="shared" si="9"/>
        <v>5325.3155740083703</v>
      </c>
      <c r="E47" s="18">
        <f>Data!C43</f>
        <v>7.4000000000000003E-3</v>
      </c>
      <c r="F47" s="20">
        <f t="shared" si="7"/>
        <v>5337.8992947097522</v>
      </c>
      <c r="G47" s="27" t="b">
        <f t="shared" si="3"/>
        <v>1</v>
      </c>
      <c r="I47" s="20">
        <f t="shared" si="10"/>
        <v>2088.8591797761269</v>
      </c>
      <c r="J47" s="18">
        <f>Data!C43</f>
        <v>7.4000000000000003E-3</v>
      </c>
      <c r="K47" s="20">
        <f t="shared" si="5"/>
        <v>2093.7951540179383</v>
      </c>
      <c r="L47" s="27" t="b">
        <f t="shared" si="6"/>
        <v>1</v>
      </c>
    </row>
    <row r="48" spans="2:12" x14ac:dyDescent="0.25">
      <c r="B48" s="16">
        <f t="shared" si="8"/>
        <v>4</v>
      </c>
      <c r="C48" s="22">
        <v>40</v>
      </c>
      <c r="D48" s="20">
        <f t="shared" si="9"/>
        <v>5337.8992947097522</v>
      </c>
      <c r="E48" s="18">
        <f>Data!C44</f>
        <v>7.7000000000000002E-3</v>
      </c>
      <c r="F48" s="20">
        <f t="shared" si="7"/>
        <v>5352.106113682622</v>
      </c>
      <c r="G48" s="27" t="b">
        <f t="shared" si="3"/>
        <v>1</v>
      </c>
      <c r="I48" s="20">
        <f t="shared" si="10"/>
        <v>2093.7951540179383</v>
      </c>
      <c r="J48" s="18">
        <f>Data!C44</f>
        <v>7.7000000000000002E-3</v>
      </c>
      <c r="K48" s="20">
        <f t="shared" si="5"/>
        <v>2099.3677898203573</v>
      </c>
      <c r="L48" s="27" t="b">
        <f t="shared" si="6"/>
        <v>1</v>
      </c>
    </row>
    <row r="49" spans="2:12" x14ac:dyDescent="0.25">
      <c r="B49" s="16">
        <f t="shared" si="8"/>
        <v>4</v>
      </c>
      <c r="C49" s="22">
        <v>41</v>
      </c>
      <c r="D49" s="20">
        <f t="shared" si="9"/>
        <v>5352.106113682622</v>
      </c>
      <c r="E49" s="18">
        <f>Data!C45</f>
        <v>9.4000000000000004E-3</v>
      </c>
      <c r="F49" s="20">
        <f t="shared" si="7"/>
        <v>5375.4038315954831</v>
      </c>
      <c r="G49" s="27" t="b">
        <f t="shared" si="3"/>
        <v>1</v>
      </c>
      <c r="I49" s="20">
        <f t="shared" si="10"/>
        <v>2099.3677898203573</v>
      </c>
      <c r="J49" s="18">
        <f>Data!C45</f>
        <v>9.4000000000000004E-3</v>
      </c>
      <c r="K49" s="20">
        <f t="shared" si="5"/>
        <v>2108.5063378094455</v>
      </c>
      <c r="L49" s="27" t="b">
        <f t="shared" si="6"/>
        <v>1</v>
      </c>
    </row>
    <row r="50" spans="2:12" x14ac:dyDescent="0.25">
      <c r="B50" s="16">
        <f t="shared" si="8"/>
        <v>4</v>
      </c>
      <c r="C50" s="22">
        <v>42</v>
      </c>
      <c r="D50" s="20">
        <f t="shared" si="9"/>
        <v>5375.4038315954831</v>
      </c>
      <c r="E50" s="18">
        <f>Data!C46</f>
        <v>-8.9999999999999998E-4</v>
      </c>
      <c r="F50" s="20">
        <f t="shared" si="7"/>
        <v>5343.7131383063115</v>
      </c>
      <c r="G50" s="27" t="b">
        <f t="shared" si="3"/>
        <v>1</v>
      </c>
      <c r="I50" s="20">
        <f t="shared" si="10"/>
        <v>2108.5063378094455</v>
      </c>
      <c r="J50" s="18">
        <f>Data!C46</f>
        <v>-8.9999999999999998E-4</v>
      </c>
      <c r="K50" s="20">
        <f t="shared" si="5"/>
        <v>2096.0756386948897</v>
      </c>
      <c r="L50" s="27" t="b">
        <f t="shared" si="6"/>
        <v>1</v>
      </c>
    </row>
    <row r="51" spans="2:12" x14ac:dyDescent="0.25">
      <c r="B51" s="16">
        <f t="shared" si="8"/>
        <v>4</v>
      </c>
      <c r="C51" s="22">
        <v>43</v>
      </c>
      <c r="D51" s="20">
        <f t="shared" si="9"/>
        <v>5343.7131383063115</v>
      </c>
      <c r="E51" s="18">
        <f>Data!C47</f>
        <v>4.0000000000000001E-3</v>
      </c>
      <c r="F51" s="20">
        <f t="shared" si="7"/>
        <v>5338.2625509052396</v>
      </c>
      <c r="G51" s="27" t="b">
        <f t="shared" si="3"/>
        <v>1</v>
      </c>
      <c r="I51" s="20">
        <f t="shared" si="10"/>
        <v>2096.0756386948897</v>
      </c>
      <c r="J51" s="18">
        <f>Data!C47</f>
        <v>4.0000000000000001E-3</v>
      </c>
      <c r="K51" s="20">
        <f t="shared" si="5"/>
        <v>2093.9376415434208</v>
      </c>
      <c r="L51" s="27" t="b">
        <f t="shared" si="6"/>
        <v>1</v>
      </c>
    </row>
    <row r="52" spans="2:12" x14ac:dyDescent="0.25">
      <c r="B52" s="16">
        <f t="shared" si="8"/>
        <v>4</v>
      </c>
      <c r="C52" s="22">
        <v>44</v>
      </c>
      <c r="D52" s="20">
        <f t="shared" si="9"/>
        <v>5338.2625509052396</v>
      </c>
      <c r="E52" s="18">
        <f>Data!C48</f>
        <v>1.0500000000000001E-2</v>
      </c>
      <c r="F52" s="20">
        <f t="shared" si="7"/>
        <v>5367.342736151295</v>
      </c>
      <c r="G52" s="27" t="b">
        <f t="shared" si="3"/>
        <v>1</v>
      </c>
      <c r="I52" s="20">
        <f t="shared" si="10"/>
        <v>2093.9376415434208</v>
      </c>
      <c r="J52" s="18">
        <f>Data!C48</f>
        <v>1.0500000000000001E-2</v>
      </c>
      <c r="K52" s="20">
        <f t="shared" si="5"/>
        <v>2105.3443668457285</v>
      </c>
      <c r="L52" s="27" t="b">
        <f t="shared" si="6"/>
        <v>1</v>
      </c>
    </row>
    <row r="53" spans="2:12" x14ac:dyDescent="0.25">
      <c r="B53" s="16">
        <f t="shared" si="8"/>
        <v>4</v>
      </c>
      <c r="C53" s="22">
        <v>45</v>
      </c>
      <c r="D53" s="20">
        <f t="shared" si="9"/>
        <v>5367.342736151295</v>
      </c>
      <c r="E53" s="18">
        <f>Data!C49</f>
        <v>8.3000000000000001E-3</v>
      </c>
      <c r="F53" s="20">
        <f t="shared" si="7"/>
        <v>5384.8322224570438</v>
      </c>
      <c r="G53" s="27" t="b">
        <f t="shared" si="3"/>
        <v>1</v>
      </c>
      <c r="I53" s="20">
        <f t="shared" si="10"/>
        <v>2105.3443668457285</v>
      </c>
      <c r="J53" s="18">
        <f>Data!C49</f>
        <v>8.3000000000000001E-3</v>
      </c>
      <c r="K53" s="20">
        <f t="shared" si="5"/>
        <v>2112.2046314650952</v>
      </c>
      <c r="L53" s="27" t="b">
        <f t="shared" si="6"/>
        <v>1</v>
      </c>
    </row>
    <row r="54" spans="2:12" x14ac:dyDescent="0.25">
      <c r="B54" s="16">
        <f t="shared" si="8"/>
        <v>4</v>
      </c>
      <c r="C54" s="22">
        <v>46</v>
      </c>
      <c r="D54" s="20">
        <f t="shared" si="9"/>
        <v>5384.8322224570438</v>
      </c>
      <c r="E54" s="18">
        <f>Data!C50</f>
        <v>8.8999999999999999E-3</v>
      </c>
      <c r="F54" s="20">
        <f t="shared" si="7"/>
        <v>5405.5934430907264</v>
      </c>
      <c r="G54" s="27" t="b">
        <f t="shared" si="3"/>
        <v>1</v>
      </c>
      <c r="I54" s="20">
        <f t="shared" si="10"/>
        <v>2112.2046314650952</v>
      </c>
      <c r="J54" s="18">
        <f>Data!C50</f>
        <v>8.8999999999999999E-3</v>
      </c>
      <c r="K54" s="20">
        <f t="shared" si="5"/>
        <v>2120.3482364217084</v>
      </c>
      <c r="L54" s="27" t="b">
        <f t="shared" si="6"/>
        <v>1</v>
      </c>
    </row>
    <row r="55" spans="2:12" x14ac:dyDescent="0.25">
      <c r="B55" s="16">
        <f t="shared" si="8"/>
        <v>4</v>
      </c>
      <c r="C55" s="22">
        <v>47</v>
      </c>
      <c r="D55" s="20">
        <f t="shared" si="9"/>
        <v>5405.5934430907264</v>
      </c>
      <c r="E55" s="18">
        <f>Data!C51</f>
        <v>1.17E-2</v>
      </c>
      <c r="F55" s="20">
        <f t="shared" si="7"/>
        <v>5441.4946919430131</v>
      </c>
      <c r="G55" s="27" t="b">
        <f t="shared" si="3"/>
        <v>1</v>
      </c>
      <c r="I55" s="20">
        <f t="shared" si="10"/>
        <v>2120.3482364217084</v>
      </c>
      <c r="J55" s="18">
        <f>Data!C51</f>
        <v>1.17E-2</v>
      </c>
      <c r="K55" s="20">
        <f t="shared" si="5"/>
        <v>2134.4305292339031</v>
      </c>
      <c r="L55" s="27" t="b">
        <f t="shared" si="6"/>
        <v>1</v>
      </c>
    </row>
    <row r="56" spans="2:12" x14ac:dyDescent="0.25">
      <c r="B56" s="16">
        <f t="shared" si="8"/>
        <v>4</v>
      </c>
      <c r="C56" s="22">
        <v>48</v>
      </c>
      <c r="D56" s="20">
        <f t="shared" si="9"/>
        <v>5441.4946919430131</v>
      </c>
      <c r="E56" s="18">
        <f>Data!C52</f>
        <v>1.03E-2</v>
      </c>
      <c r="F56" s="20">
        <f t="shared" si="7"/>
        <v>5470.0543768336756</v>
      </c>
      <c r="G56" s="27" t="b">
        <f t="shared" si="3"/>
        <v>1</v>
      </c>
      <c r="I56" s="20">
        <f t="shared" si="10"/>
        <v>2134.4305292339031</v>
      </c>
      <c r="J56" s="18">
        <f>Data!C52</f>
        <v>1.03E-2</v>
      </c>
      <c r="K56" s="20">
        <f t="shared" si="5"/>
        <v>2145.6330878665872</v>
      </c>
      <c r="L56" s="27" t="b">
        <f t="shared" si="6"/>
        <v>1</v>
      </c>
    </row>
    <row r="57" spans="2:12" x14ac:dyDescent="0.25">
      <c r="B57" s="16">
        <f t="shared" si="8"/>
        <v>5</v>
      </c>
      <c r="C57" s="22">
        <v>49</v>
      </c>
      <c r="D57" s="20">
        <f t="shared" si="9"/>
        <v>5470.0543768336756</v>
      </c>
      <c r="E57" s="18">
        <f>Data!C53</f>
        <v>5.7999999999999996E-3</v>
      </c>
      <c r="F57" s="20">
        <f t="shared" si="7"/>
        <v>5474.2717887582148</v>
      </c>
      <c r="G57" s="27" t="b">
        <f t="shared" si="3"/>
        <v>1</v>
      </c>
      <c r="I57" s="20">
        <f t="shared" si="10"/>
        <v>2645.6330878665872</v>
      </c>
      <c r="J57" s="18">
        <f>Data!C53</f>
        <v>5.7999999999999996E-3</v>
      </c>
      <c r="K57" s="20">
        <f t="shared" si="5"/>
        <v>2647.6728709773324</v>
      </c>
      <c r="L57" s="27" t="b">
        <f t="shared" si="6"/>
        <v>1</v>
      </c>
    </row>
    <row r="58" spans="2:12" x14ac:dyDescent="0.25">
      <c r="B58" s="16">
        <f t="shared" si="8"/>
        <v>5</v>
      </c>
      <c r="C58" s="22">
        <v>50</v>
      </c>
      <c r="D58" s="20">
        <f t="shared" si="9"/>
        <v>5474.2717887582148</v>
      </c>
      <c r="E58" s="18">
        <f>Data!C54</f>
        <v>3.2000000000000002E-3</v>
      </c>
      <c r="F58" s="20">
        <f t="shared" si="7"/>
        <v>5464.3305111898308</v>
      </c>
      <c r="G58" s="27" t="b">
        <f t="shared" si="3"/>
        <v>1</v>
      </c>
      <c r="I58" s="20">
        <f t="shared" si="10"/>
        <v>2647.6728709773324</v>
      </c>
      <c r="J58" s="18">
        <f>Data!C54</f>
        <v>3.2000000000000002E-3</v>
      </c>
      <c r="K58" s="20">
        <f t="shared" si="5"/>
        <v>2642.864697043638</v>
      </c>
      <c r="L58" s="27" t="b">
        <f t="shared" si="6"/>
        <v>1</v>
      </c>
    </row>
    <row r="59" spans="2:12" x14ac:dyDescent="0.25">
      <c r="B59" s="16">
        <f t="shared" si="8"/>
        <v>5</v>
      </c>
      <c r="C59" s="22">
        <v>51</v>
      </c>
      <c r="D59" s="20">
        <f t="shared" si="9"/>
        <v>5464.3305111898308</v>
      </c>
      <c r="E59" s="18">
        <f>Data!C55</f>
        <v>4.8999999999999998E-3</v>
      </c>
      <c r="F59" s="20">
        <f t="shared" si="7"/>
        <v>5463.6502020411872</v>
      </c>
      <c r="G59" s="27" t="b">
        <f t="shared" si="3"/>
        <v>1</v>
      </c>
      <c r="I59" s="20">
        <f t="shared" si="10"/>
        <v>2642.864697043638</v>
      </c>
      <c r="J59" s="18">
        <f>Data!C55</f>
        <v>4.8999999999999998E-3</v>
      </c>
      <c r="K59" s="20">
        <f t="shared" si="5"/>
        <v>2642.5356603888558</v>
      </c>
      <c r="L59" s="27" t="b">
        <f t="shared" si="6"/>
        <v>1</v>
      </c>
    </row>
    <row r="60" spans="2:12" x14ac:dyDescent="0.25">
      <c r="B60" s="16">
        <f t="shared" si="8"/>
        <v>5</v>
      </c>
      <c r="C60" s="22">
        <v>52</v>
      </c>
      <c r="D60" s="20">
        <f t="shared" si="9"/>
        <v>5463.6502020411872</v>
      </c>
      <c r="E60" s="18">
        <f>Data!C56</f>
        <v>1.0500000000000001E-2</v>
      </c>
      <c r="F60" s="20">
        <f t="shared" si="7"/>
        <v>5493.4134365168065</v>
      </c>
      <c r="G60" s="27" t="b">
        <f t="shared" si="3"/>
        <v>1</v>
      </c>
      <c r="I60" s="20">
        <f t="shared" si="10"/>
        <v>2642.5356603888558</v>
      </c>
      <c r="J60" s="18">
        <f>Data!C56</f>
        <v>1.0500000000000001E-2</v>
      </c>
      <c r="K60" s="20">
        <f t="shared" si="5"/>
        <v>2656.9308733988241</v>
      </c>
      <c r="L60" s="27" t="b">
        <f t="shared" si="6"/>
        <v>1</v>
      </c>
    </row>
    <row r="61" spans="2:12" x14ac:dyDescent="0.25">
      <c r="B61" s="16">
        <f t="shared" si="8"/>
        <v>5</v>
      </c>
      <c r="C61" s="22">
        <v>53</v>
      </c>
      <c r="D61" s="20">
        <f t="shared" si="9"/>
        <v>5493.4134365168065</v>
      </c>
      <c r="E61" s="18">
        <f>Data!C57</f>
        <v>8.0999999999999996E-3</v>
      </c>
      <c r="F61" s="20">
        <f t="shared" si="7"/>
        <v>5510.2205349258293</v>
      </c>
      <c r="G61" s="27" t="b">
        <f t="shared" si="3"/>
        <v>1</v>
      </c>
      <c r="I61" s="20">
        <f t="shared" si="10"/>
        <v>2656.9308733988241</v>
      </c>
      <c r="J61" s="18">
        <f>Data!C57</f>
        <v>8.0999999999999996E-3</v>
      </c>
      <c r="K61" s="20">
        <f t="shared" si="5"/>
        <v>2665.059753405988</v>
      </c>
      <c r="L61" s="27" t="b">
        <f t="shared" si="6"/>
        <v>1</v>
      </c>
    </row>
    <row r="62" spans="2:12" x14ac:dyDescent="0.25">
      <c r="B62" s="16">
        <f t="shared" si="8"/>
        <v>5</v>
      </c>
      <c r="C62" s="22">
        <v>54</v>
      </c>
      <c r="D62" s="20">
        <f t="shared" si="9"/>
        <v>5510.2205349258293</v>
      </c>
      <c r="E62" s="18">
        <f>Data!C58</f>
        <v>1.11E-2</v>
      </c>
      <c r="F62" s="20">
        <f t="shared" si="7"/>
        <v>5543.5270629491888</v>
      </c>
      <c r="G62" s="27" t="b">
        <f t="shared" si="3"/>
        <v>1</v>
      </c>
      <c r="I62" s="20">
        <f t="shared" si="10"/>
        <v>2665.059753405988</v>
      </c>
      <c r="J62" s="18">
        <f>Data!C58</f>
        <v>1.11E-2</v>
      </c>
      <c r="K62" s="20">
        <f t="shared" si="5"/>
        <v>2681.1687070854509</v>
      </c>
      <c r="L62" s="27" t="b">
        <f t="shared" si="6"/>
        <v>1</v>
      </c>
    </row>
    <row r="63" spans="2:12" x14ac:dyDescent="0.25">
      <c r="B63" s="16">
        <f t="shared" si="8"/>
        <v>5</v>
      </c>
      <c r="C63" s="22">
        <v>55</v>
      </c>
      <c r="D63" s="20">
        <f t="shared" si="9"/>
        <v>5543.5270629491888</v>
      </c>
      <c r="E63" s="18">
        <f>Data!C59</f>
        <v>9.7999999999999997E-3</v>
      </c>
      <c r="F63" s="20">
        <f t="shared" si="7"/>
        <v>5569.8643600252608</v>
      </c>
      <c r="G63" s="27" t="b">
        <f t="shared" si="3"/>
        <v>1</v>
      </c>
      <c r="I63" s="20">
        <f t="shared" si="10"/>
        <v>2681.1687070854509</v>
      </c>
      <c r="J63" s="18">
        <f>Data!C59</f>
        <v>9.7999999999999997E-3</v>
      </c>
      <c r="K63" s="20">
        <f t="shared" si="5"/>
        <v>2693.9069396128139</v>
      </c>
      <c r="L63" s="27" t="b">
        <f t="shared" si="6"/>
        <v>1</v>
      </c>
    </row>
    <row r="64" spans="2:12" x14ac:dyDescent="0.25">
      <c r="B64" s="16">
        <f t="shared" si="8"/>
        <v>5</v>
      </c>
      <c r="C64" s="22">
        <v>56</v>
      </c>
      <c r="D64" s="20">
        <f t="shared" si="9"/>
        <v>5569.8643600252608</v>
      </c>
      <c r="E64" s="18">
        <f>Data!C60</f>
        <v>8.0000000000000002E-3</v>
      </c>
      <c r="F64" s="20">
        <f t="shared" si="7"/>
        <v>5586.3511585309352</v>
      </c>
      <c r="G64" s="27" t="b">
        <f t="shared" si="3"/>
        <v>1</v>
      </c>
      <c r="I64" s="20">
        <f t="shared" si="10"/>
        <v>2693.9069396128139</v>
      </c>
      <c r="J64" s="18">
        <f>Data!C60</f>
        <v>8.0000000000000002E-3</v>
      </c>
      <c r="K64" s="20">
        <f t="shared" si="5"/>
        <v>2701.8809041540676</v>
      </c>
      <c r="L64" s="27" t="b">
        <f t="shared" si="6"/>
        <v>1</v>
      </c>
    </row>
    <row r="65" spans="2:12" x14ac:dyDescent="0.25">
      <c r="B65" s="16">
        <f t="shared" si="8"/>
        <v>5</v>
      </c>
      <c r="C65" s="22">
        <v>57</v>
      </c>
      <c r="D65" s="20">
        <f t="shared" si="9"/>
        <v>5586.3511585309352</v>
      </c>
      <c r="E65" s="18">
        <f>Data!C61</f>
        <v>1.01E-2</v>
      </c>
      <c r="F65" s="20">
        <f t="shared" si="7"/>
        <v>5614.5594387059364</v>
      </c>
      <c r="G65" s="27" t="b">
        <f t="shared" si="3"/>
        <v>1</v>
      </c>
      <c r="I65" s="20">
        <f t="shared" si="10"/>
        <v>2701.8809041540676</v>
      </c>
      <c r="J65" s="18">
        <f>Data!C61</f>
        <v>1.01E-2</v>
      </c>
      <c r="K65" s="20">
        <f t="shared" si="5"/>
        <v>2715.5240517795933</v>
      </c>
      <c r="L65" s="27" t="b">
        <f t="shared" si="6"/>
        <v>1</v>
      </c>
    </row>
    <row r="66" spans="2:12" x14ac:dyDescent="0.25">
      <c r="B66" s="16">
        <f t="shared" si="8"/>
        <v>5</v>
      </c>
      <c r="C66" s="22">
        <v>58</v>
      </c>
      <c r="D66" s="20">
        <f t="shared" si="9"/>
        <v>5614.5594387059364</v>
      </c>
      <c r="E66" s="18">
        <f>Data!C62</f>
        <v>7.4999999999999997E-3</v>
      </c>
      <c r="F66" s="20">
        <f t="shared" si="7"/>
        <v>5628.3852913237497</v>
      </c>
      <c r="G66" s="27" t="b">
        <f t="shared" si="3"/>
        <v>1</v>
      </c>
      <c r="I66" s="20">
        <f t="shared" si="10"/>
        <v>2715.5240517795933</v>
      </c>
      <c r="J66" s="18">
        <f>Data!C62</f>
        <v>7.4999999999999997E-3</v>
      </c>
      <c r="K66" s="20">
        <f t="shared" si="5"/>
        <v>2722.2110297571007</v>
      </c>
      <c r="L66" s="27" t="b">
        <f t="shared" si="6"/>
        <v>1</v>
      </c>
    </row>
    <row r="67" spans="2:12" x14ac:dyDescent="0.25">
      <c r="B67" s="16">
        <f t="shared" si="8"/>
        <v>5</v>
      </c>
      <c r="C67" s="22">
        <v>59</v>
      </c>
      <c r="D67" s="20">
        <f t="shared" si="9"/>
        <v>5628.3852913237497</v>
      </c>
      <c r="E67" s="18">
        <f>Data!C63</f>
        <v>8.0999999999999996E-3</v>
      </c>
      <c r="F67" s="20">
        <f t="shared" si="7"/>
        <v>5645.605336122554</v>
      </c>
      <c r="G67" s="27" t="b">
        <f t="shared" si="3"/>
        <v>1</v>
      </c>
      <c r="I67" s="20">
        <f t="shared" si="10"/>
        <v>2722.2110297571007</v>
      </c>
      <c r="J67" s="18">
        <f>Data!C63</f>
        <v>8.0999999999999996E-3</v>
      </c>
      <c r="K67" s="20">
        <f t="shared" si="5"/>
        <v>2730.5396344026426</v>
      </c>
      <c r="L67" s="27" t="b">
        <f t="shared" si="6"/>
        <v>1</v>
      </c>
    </row>
    <row r="68" spans="2:12" x14ac:dyDescent="0.25">
      <c r="B68" s="16">
        <f t="shared" si="8"/>
        <v>5</v>
      </c>
      <c r="C68" s="22">
        <v>60</v>
      </c>
      <c r="D68" s="20">
        <f t="shared" si="9"/>
        <v>5645.605336122554</v>
      </c>
      <c r="E68" s="18">
        <f>Data!C64</f>
        <v>1.32E-2</v>
      </c>
      <c r="F68" s="20">
        <f t="shared" si="7"/>
        <v>5691.5266899265762</v>
      </c>
      <c r="G68" s="27" t="b">
        <f t="shared" si="3"/>
        <v>1</v>
      </c>
      <c r="I68" s="20">
        <f t="shared" si="10"/>
        <v>2730.5396344026426</v>
      </c>
      <c r="J68" s="18">
        <f>Data!C64</f>
        <v>1.32E-2</v>
      </c>
      <c r="K68" s="20">
        <f t="shared" si="5"/>
        <v>2752.7498437888739</v>
      </c>
      <c r="L68" s="27" t="b">
        <f t="shared" si="6"/>
        <v>1</v>
      </c>
    </row>
    <row r="69" spans="2:12" x14ac:dyDescent="0.25">
      <c r="B69" s="16">
        <f t="shared" si="8"/>
        <v>6</v>
      </c>
      <c r="C69" s="22">
        <v>61</v>
      </c>
      <c r="D69" s="20">
        <f t="shared" si="9"/>
        <v>5691.5266899265762</v>
      </c>
      <c r="E69" s="18">
        <f>Data!C65</f>
        <v>3.0000000000000001E-3</v>
      </c>
      <c r="F69" s="20">
        <f t="shared" si="7"/>
        <v>5680.0582636463732</v>
      </c>
      <c r="G69" s="27" t="b">
        <f t="shared" si="3"/>
        <v>1</v>
      </c>
      <c r="I69" s="20">
        <f t="shared" si="10"/>
        <v>3252.7498437888739</v>
      </c>
      <c r="J69" s="18">
        <f>Data!C65</f>
        <v>3.0000000000000001E-3</v>
      </c>
      <c r="K69" s="20">
        <f t="shared" si="5"/>
        <v>3246.1955528536391</v>
      </c>
      <c r="L69" s="27" t="b">
        <f t="shared" si="6"/>
        <v>1</v>
      </c>
    </row>
    <row r="70" spans="2:12" x14ac:dyDescent="0.25">
      <c r="B70" s="16">
        <f t="shared" si="8"/>
        <v>6</v>
      </c>
      <c r="C70" s="22">
        <v>62</v>
      </c>
      <c r="D70" s="20">
        <f t="shared" si="9"/>
        <v>5680.0582636463732</v>
      </c>
      <c r="E70" s="18">
        <f>Data!C66</f>
        <v>9.2999999999999992E-3</v>
      </c>
      <c r="F70" s="20">
        <f t="shared" si="7"/>
        <v>5704.2183914707939</v>
      </c>
      <c r="G70" s="27" t="b">
        <f t="shared" si="3"/>
        <v>1</v>
      </c>
      <c r="I70" s="20">
        <f t="shared" si="10"/>
        <v>3246.1955528536391</v>
      </c>
      <c r="J70" s="18">
        <f>Data!C66</f>
        <v>9.2999999999999992E-3</v>
      </c>
      <c r="K70" s="20">
        <f t="shared" si="5"/>
        <v>3260.0032456377025</v>
      </c>
      <c r="L70" s="27" t="b">
        <f t="shared" si="6"/>
        <v>1</v>
      </c>
    </row>
    <row r="71" spans="2:12" x14ac:dyDescent="0.25">
      <c r="B71" s="16">
        <f t="shared" si="8"/>
        <v>6</v>
      </c>
      <c r="C71" s="22">
        <v>63</v>
      </c>
      <c r="D71" s="20">
        <f t="shared" si="9"/>
        <v>5704.2183914707939</v>
      </c>
      <c r="E71" s="18">
        <f>Data!C67</f>
        <v>1.5299999999999999E-2</v>
      </c>
      <c r="F71" s="20">
        <f t="shared" si="7"/>
        <v>5762.5354681959961</v>
      </c>
      <c r="G71" s="27" t="b">
        <f t="shared" si="3"/>
        <v>1</v>
      </c>
      <c r="I71" s="20">
        <f t="shared" si="10"/>
        <v>3260.0032456377025</v>
      </c>
      <c r="J71" s="18">
        <f>Data!C67</f>
        <v>1.5299999999999999E-2</v>
      </c>
      <c r="K71" s="20">
        <f t="shared" si="5"/>
        <v>3293.3318888194799</v>
      </c>
      <c r="L71" s="27" t="b">
        <f t="shared" si="6"/>
        <v>1</v>
      </c>
    </row>
    <row r="72" spans="2:12" x14ac:dyDescent="0.25">
      <c r="B72" s="16">
        <f t="shared" si="8"/>
        <v>6</v>
      </c>
      <c r="C72" s="22">
        <v>64</v>
      </c>
      <c r="D72" s="20">
        <f t="shared" si="9"/>
        <v>5762.5354681959961</v>
      </c>
      <c r="E72" s="18">
        <f>Data!C68</f>
        <v>4.4999999999999997E-3</v>
      </c>
      <c r="F72" s="20">
        <f t="shared" si="7"/>
        <v>5759.5245434138633</v>
      </c>
      <c r="G72" s="27" t="b">
        <f t="shared" si="3"/>
        <v>1</v>
      </c>
      <c r="I72" s="20">
        <f t="shared" si="10"/>
        <v>3293.3318888194799</v>
      </c>
      <c r="J72" s="18">
        <f>Data!C68</f>
        <v>4.4999999999999997E-3</v>
      </c>
      <c r="K72" s="20">
        <f t="shared" si="5"/>
        <v>3291.6111229075714</v>
      </c>
      <c r="L72" s="27" t="b">
        <f t="shared" si="6"/>
        <v>1</v>
      </c>
    </row>
    <row r="73" spans="2:12" x14ac:dyDescent="0.25">
      <c r="B73" s="16">
        <f t="shared" si="8"/>
        <v>6</v>
      </c>
      <c r="C73" s="22">
        <v>65</v>
      </c>
      <c r="D73" s="20">
        <f t="shared" si="9"/>
        <v>5759.5245434138633</v>
      </c>
      <c r="E73" s="18">
        <f>Data!C69</f>
        <v>1.2500000000000001E-2</v>
      </c>
      <c r="F73" s="20">
        <f t="shared" ref="F73:F104" si="11">D73*(1+E73)*(1-$D$5)</f>
        <v>5802.3610072055035</v>
      </c>
      <c r="G73" s="27" t="b">
        <f t="shared" si="3"/>
        <v>1</v>
      </c>
      <c r="I73" s="20">
        <f t="shared" si="10"/>
        <v>3291.6111229075714</v>
      </c>
      <c r="J73" s="18">
        <f>Data!C69</f>
        <v>1.2500000000000001E-2</v>
      </c>
      <c r="K73" s="20">
        <f t="shared" si="5"/>
        <v>3316.0924806341964</v>
      </c>
      <c r="L73" s="27" t="b">
        <f t="shared" si="6"/>
        <v>1</v>
      </c>
    </row>
    <row r="74" spans="2:12" x14ac:dyDescent="0.25">
      <c r="B74" s="16">
        <f t="shared" ref="B74:B105" si="12">IF(MOD(C73,12)= 0,B73+1,B73)</f>
        <v>6</v>
      </c>
      <c r="C74" s="22">
        <v>66</v>
      </c>
      <c r="D74" s="20">
        <f t="shared" ref="D74:D105" si="13">F73</f>
        <v>5802.3610072055035</v>
      </c>
      <c r="E74" s="18">
        <f>Data!C70</f>
        <v>6.7999999999999996E-3</v>
      </c>
      <c r="F74" s="20">
        <f t="shared" si="11"/>
        <v>5812.6079767442279</v>
      </c>
      <c r="G74" s="27" t="b">
        <f t="shared" ref="G74:G128" si="14">IF((E74-$D$5)&lt;0,F74&lt;D74,F74&gt;D74)</f>
        <v>1</v>
      </c>
      <c r="I74" s="20">
        <f t="shared" ref="I74:I105" si="15">IF(B74=B73+1,$J$4,0)+K73</f>
        <v>3316.0924806341964</v>
      </c>
      <c r="J74" s="18">
        <f>Data!C70</f>
        <v>6.7999999999999996E-3</v>
      </c>
      <c r="K74" s="20">
        <f t="shared" ref="K74:K128" si="16">I74*(1+J74)*(1-$J$5)</f>
        <v>3321.9486999549958</v>
      </c>
      <c r="L74" s="27" t="b">
        <f t="shared" ref="L74:L128" si="17">IF((J74-$J$5)&lt;0,K74&lt;I74,K74&gt;I74)</f>
        <v>1</v>
      </c>
    </row>
    <row r="75" spans="2:12" x14ac:dyDescent="0.25">
      <c r="B75" s="16">
        <f t="shared" si="12"/>
        <v>6</v>
      </c>
      <c r="C75" s="22">
        <v>67</v>
      </c>
      <c r="D75" s="20">
        <f t="shared" si="13"/>
        <v>5812.6079767442279</v>
      </c>
      <c r="E75" s="18">
        <f>Data!C71</f>
        <v>8.0999999999999996E-3</v>
      </c>
      <c r="F75" s="20">
        <f t="shared" si="11"/>
        <v>5830.3916508490775</v>
      </c>
      <c r="G75" s="27" t="b">
        <f t="shared" si="14"/>
        <v>1</v>
      </c>
      <c r="I75" s="20">
        <f t="shared" si="15"/>
        <v>3321.9486999549958</v>
      </c>
      <c r="J75" s="18">
        <f>Data!C71</f>
        <v>8.0999999999999996E-3</v>
      </c>
      <c r="K75" s="20">
        <f t="shared" si="16"/>
        <v>3332.1122020025082</v>
      </c>
      <c r="L75" s="27" t="b">
        <f t="shared" si="17"/>
        <v>1</v>
      </c>
    </row>
    <row r="76" spans="2:12" x14ac:dyDescent="0.25">
      <c r="B76" s="16">
        <f t="shared" si="12"/>
        <v>6</v>
      </c>
      <c r="C76" s="22">
        <v>68</v>
      </c>
      <c r="D76" s="20">
        <f t="shared" si="13"/>
        <v>5830.3916508490775</v>
      </c>
      <c r="E76" s="18">
        <f>Data!C72</f>
        <v>5.4000000000000003E-3</v>
      </c>
      <c r="F76" s="20">
        <f t="shared" si="11"/>
        <v>5832.5663869348446</v>
      </c>
      <c r="G76" s="27" t="b">
        <f t="shared" si="14"/>
        <v>1</v>
      </c>
      <c r="I76" s="20">
        <f t="shared" si="15"/>
        <v>3332.1122020025082</v>
      </c>
      <c r="J76" s="18">
        <f>Data!C72</f>
        <v>5.4000000000000003E-3</v>
      </c>
      <c r="K76" s="20">
        <f t="shared" si="16"/>
        <v>3333.3550798538554</v>
      </c>
      <c r="L76" s="27" t="b">
        <f t="shared" si="17"/>
        <v>1</v>
      </c>
    </row>
    <row r="77" spans="2:12" x14ac:dyDescent="0.25">
      <c r="B77" s="16">
        <f t="shared" si="12"/>
        <v>6</v>
      </c>
      <c r="C77" s="22">
        <v>69</v>
      </c>
      <c r="D77" s="20">
        <f t="shared" si="13"/>
        <v>5832.5663869348446</v>
      </c>
      <c r="E77" s="18">
        <f>Data!C73</f>
        <v>4.0000000000000001E-3</v>
      </c>
      <c r="F77" s="20">
        <f t="shared" si="11"/>
        <v>5826.6171692201706</v>
      </c>
      <c r="G77" s="27" t="b">
        <f t="shared" si="14"/>
        <v>1</v>
      </c>
      <c r="I77" s="20">
        <f t="shared" si="15"/>
        <v>3333.3550798538554</v>
      </c>
      <c r="J77" s="18">
        <f>Data!C73</f>
        <v>4.0000000000000001E-3</v>
      </c>
      <c r="K77" s="20">
        <f t="shared" si="16"/>
        <v>3329.9550576724046</v>
      </c>
      <c r="L77" s="27" t="b">
        <f t="shared" si="17"/>
        <v>1</v>
      </c>
    </row>
    <row r="78" spans="2:12" x14ac:dyDescent="0.25">
      <c r="B78" s="16">
        <f t="shared" si="12"/>
        <v>6</v>
      </c>
      <c r="C78" s="22">
        <v>70</v>
      </c>
      <c r="D78" s="20">
        <f t="shared" si="13"/>
        <v>5826.6171692201706</v>
      </c>
      <c r="E78" s="18">
        <f>Data!C74</f>
        <v>2.7000000000000001E-3</v>
      </c>
      <c r="F78" s="20">
        <f t="shared" si="11"/>
        <v>5813.1372903991796</v>
      </c>
      <c r="G78" s="27" t="b">
        <f t="shared" si="14"/>
        <v>1</v>
      </c>
      <c r="I78" s="20">
        <f t="shared" si="15"/>
        <v>3329.9550576724046</v>
      </c>
      <c r="J78" s="18">
        <f>Data!C74</f>
        <v>2.7000000000000001E-3</v>
      </c>
      <c r="K78" s="20">
        <f t="shared" si="16"/>
        <v>3322.2512066464792</v>
      </c>
      <c r="L78" s="27" t="b">
        <f t="shared" si="17"/>
        <v>1</v>
      </c>
    </row>
    <row r="79" spans="2:12" x14ac:dyDescent="0.25">
      <c r="B79" s="16">
        <f t="shared" si="12"/>
        <v>6</v>
      </c>
      <c r="C79" s="22">
        <v>71</v>
      </c>
      <c r="D79" s="20">
        <f t="shared" si="13"/>
        <v>5813.1372903991796</v>
      </c>
      <c r="E79" s="18">
        <f>Data!C75</f>
        <v>9.1999999999999998E-3</v>
      </c>
      <c r="F79" s="20">
        <f t="shared" si="11"/>
        <v>5837.2850627034986</v>
      </c>
      <c r="G79" s="27" t="b">
        <f t="shared" si="14"/>
        <v>1</v>
      </c>
      <c r="I79" s="20">
        <f t="shared" si="15"/>
        <v>3322.2512066464792</v>
      </c>
      <c r="J79" s="18">
        <f>Data!C75</f>
        <v>9.1999999999999998E-3</v>
      </c>
      <c r="K79" s="20">
        <f t="shared" si="16"/>
        <v>3336.051838158889</v>
      </c>
      <c r="L79" s="27" t="b">
        <f t="shared" si="17"/>
        <v>1</v>
      </c>
    </row>
    <row r="80" spans="2:12" x14ac:dyDescent="0.25">
      <c r="B80" s="16">
        <f t="shared" si="12"/>
        <v>6</v>
      </c>
      <c r="C80" s="22">
        <v>72</v>
      </c>
      <c r="D80" s="20">
        <f t="shared" si="13"/>
        <v>5837.2850627034986</v>
      </c>
      <c r="E80" s="18">
        <f>Data!C76</f>
        <v>1.01E-2</v>
      </c>
      <c r="F80" s="20">
        <f t="shared" si="11"/>
        <v>5866.7604336276199</v>
      </c>
      <c r="G80" s="27" t="b">
        <f t="shared" si="14"/>
        <v>1</v>
      </c>
      <c r="I80" s="20">
        <f t="shared" si="15"/>
        <v>3336.051838158889</v>
      </c>
      <c r="J80" s="18">
        <f>Data!C76</f>
        <v>1.01E-2</v>
      </c>
      <c r="K80" s="20">
        <f t="shared" si="16"/>
        <v>3352.8972319156724</v>
      </c>
      <c r="L80" s="27" t="b">
        <f t="shared" si="17"/>
        <v>1</v>
      </c>
    </row>
    <row r="81" spans="2:12" x14ac:dyDescent="0.25">
      <c r="B81" s="16">
        <f t="shared" si="12"/>
        <v>7</v>
      </c>
      <c r="C81" s="22">
        <v>73</v>
      </c>
      <c r="D81" s="20">
        <f t="shared" si="13"/>
        <v>5866.7604336276199</v>
      </c>
      <c r="E81" s="18">
        <f>Data!C77</f>
        <v>2.5000000000000001E-3</v>
      </c>
      <c r="F81" s="20">
        <f t="shared" si="11"/>
        <v>5852.0201980381298</v>
      </c>
      <c r="G81" s="27" t="b">
        <f t="shared" si="14"/>
        <v>1</v>
      </c>
      <c r="I81" s="20">
        <f t="shared" si="15"/>
        <v>3852.8972319156724</v>
      </c>
      <c r="J81" s="18">
        <f>Data!C77</f>
        <v>2.5000000000000001E-3</v>
      </c>
      <c r="K81" s="20">
        <f t="shared" si="16"/>
        <v>3843.2168276204843</v>
      </c>
      <c r="L81" s="27" t="b">
        <f t="shared" si="17"/>
        <v>1</v>
      </c>
    </row>
    <row r="82" spans="2:12" x14ac:dyDescent="0.25">
      <c r="B82" s="16">
        <f t="shared" si="12"/>
        <v>7</v>
      </c>
      <c r="C82" s="22">
        <v>74</v>
      </c>
      <c r="D82" s="20">
        <f t="shared" si="13"/>
        <v>5852.0201980381298</v>
      </c>
      <c r="E82" s="18">
        <f>Data!C78</f>
        <v>6.0000000000000001E-3</v>
      </c>
      <c r="F82" s="20">
        <f t="shared" si="11"/>
        <v>5857.6966576302275</v>
      </c>
      <c r="G82" s="27" t="b">
        <f t="shared" si="14"/>
        <v>1</v>
      </c>
      <c r="I82" s="20">
        <f t="shared" si="15"/>
        <v>3843.2168276204843</v>
      </c>
      <c r="J82" s="18">
        <f>Data!C78</f>
        <v>6.0000000000000001E-3</v>
      </c>
      <c r="K82" s="20">
        <f t="shared" si="16"/>
        <v>3846.9447479432761</v>
      </c>
      <c r="L82" s="27" t="b">
        <f t="shared" si="17"/>
        <v>1</v>
      </c>
    </row>
    <row r="83" spans="2:12" x14ac:dyDescent="0.25">
      <c r="B83" s="16">
        <f t="shared" si="12"/>
        <v>7</v>
      </c>
      <c r="C83" s="22">
        <v>75</v>
      </c>
      <c r="D83" s="20">
        <f t="shared" si="13"/>
        <v>5857.6966576302275</v>
      </c>
      <c r="E83" s="18">
        <f>Data!C79</f>
        <v>9.7999999999999997E-3</v>
      </c>
      <c r="F83" s="20">
        <f t="shared" si="11"/>
        <v>5885.5265744506287</v>
      </c>
      <c r="G83" s="27" t="b">
        <f t="shared" si="14"/>
        <v>1</v>
      </c>
      <c r="I83" s="20">
        <f t="shared" si="15"/>
        <v>3846.9447479432761</v>
      </c>
      <c r="J83" s="18">
        <f>Data!C79</f>
        <v>9.7999999999999997E-3</v>
      </c>
      <c r="K83" s="20">
        <f t="shared" si="16"/>
        <v>3865.2215824407549</v>
      </c>
      <c r="L83" s="27" t="b">
        <f t="shared" si="17"/>
        <v>1</v>
      </c>
    </row>
    <row r="84" spans="2:12" x14ac:dyDescent="0.25">
      <c r="B84" s="16">
        <f t="shared" si="12"/>
        <v>7</v>
      </c>
      <c r="C84" s="22">
        <v>76</v>
      </c>
      <c r="D84" s="20">
        <f t="shared" si="13"/>
        <v>5885.5265744506287</v>
      </c>
      <c r="E84" s="18">
        <f>Data!C80</f>
        <v>1.32E-2</v>
      </c>
      <c r="F84" s="20">
        <f t="shared" si="11"/>
        <v>5933.3994476072112</v>
      </c>
      <c r="G84" s="27" t="b">
        <f t="shared" si="14"/>
        <v>1</v>
      </c>
      <c r="I84" s="20">
        <f t="shared" si="15"/>
        <v>3865.2215824407549</v>
      </c>
      <c r="J84" s="18">
        <f>Data!C80</f>
        <v>1.32E-2</v>
      </c>
      <c r="K84" s="20">
        <f t="shared" si="16"/>
        <v>3896.6612947923286</v>
      </c>
      <c r="L84" s="27" t="b">
        <f t="shared" si="17"/>
        <v>1</v>
      </c>
    </row>
    <row r="85" spans="2:12" x14ac:dyDescent="0.25">
      <c r="B85" s="16">
        <f t="shared" si="12"/>
        <v>7</v>
      </c>
      <c r="C85" s="22">
        <v>77</v>
      </c>
      <c r="D85" s="20">
        <f t="shared" si="13"/>
        <v>5933.3994476072112</v>
      </c>
      <c r="E85" s="18">
        <f>Data!C81</f>
        <v>1.4999999999999999E-2</v>
      </c>
      <c r="F85" s="20">
        <f t="shared" si="11"/>
        <v>5992.2884371247128</v>
      </c>
      <c r="G85" s="27" t="b">
        <f t="shared" si="14"/>
        <v>1</v>
      </c>
      <c r="I85" s="20">
        <f t="shared" si="15"/>
        <v>3896.6612947923286</v>
      </c>
      <c r="J85" s="18">
        <f>Data!C81</f>
        <v>1.4999999999999999E-2</v>
      </c>
      <c r="K85" s="20">
        <f t="shared" si="16"/>
        <v>3935.3356581431422</v>
      </c>
      <c r="L85" s="27" t="b">
        <f t="shared" si="17"/>
        <v>1</v>
      </c>
    </row>
    <row r="86" spans="2:12" x14ac:dyDescent="0.25">
      <c r="B86" s="16">
        <f t="shared" si="12"/>
        <v>7</v>
      </c>
      <c r="C86" s="22">
        <v>78</v>
      </c>
      <c r="D86" s="20">
        <f t="shared" si="13"/>
        <v>5992.2884371247128</v>
      </c>
      <c r="E86" s="18">
        <f>Data!C82</f>
        <v>2.0000000000000001E-4</v>
      </c>
      <c r="F86" s="20">
        <f t="shared" si="11"/>
        <v>5963.5194603380769</v>
      </c>
      <c r="G86" s="27" t="b">
        <f t="shared" si="14"/>
        <v>1</v>
      </c>
      <c r="I86" s="20">
        <f t="shared" si="15"/>
        <v>3935.3356581431422</v>
      </c>
      <c r="J86" s="18">
        <f>Data!C82</f>
        <v>2.0000000000000001E-4</v>
      </c>
      <c r="K86" s="20">
        <f t="shared" si="16"/>
        <v>3916.4421116483968</v>
      </c>
      <c r="L86" s="27" t="b">
        <f t="shared" si="17"/>
        <v>1</v>
      </c>
    </row>
    <row r="87" spans="2:12" x14ac:dyDescent="0.25">
      <c r="B87" s="16">
        <f t="shared" si="12"/>
        <v>7</v>
      </c>
      <c r="C87" s="22">
        <v>79</v>
      </c>
      <c r="D87" s="20">
        <f t="shared" si="13"/>
        <v>5963.5194603380769</v>
      </c>
      <c r="E87" s="18">
        <f>Data!C83</f>
        <v>2.3999999999999998E-3</v>
      </c>
      <c r="F87" s="20">
        <f t="shared" si="11"/>
        <v>5947.9427475076736</v>
      </c>
      <c r="G87" s="27" t="b">
        <f t="shared" si="14"/>
        <v>1</v>
      </c>
      <c r="I87" s="20">
        <f t="shared" si="15"/>
        <v>3916.4421116483968</v>
      </c>
      <c r="J87" s="18">
        <f>Data!C83</f>
        <v>2.3999999999999998E-3</v>
      </c>
      <c r="K87" s="20">
        <f t="shared" si="16"/>
        <v>3906.2123648527709</v>
      </c>
      <c r="L87" s="27" t="b">
        <f t="shared" si="17"/>
        <v>1</v>
      </c>
    </row>
    <row r="88" spans="2:12" x14ac:dyDescent="0.25">
      <c r="B88" s="16">
        <f t="shared" si="12"/>
        <v>7</v>
      </c>
      <c r="C88" s="22">
        <v>80</v>
      </c>
      <c r="D88" s="20">
        <f t="shared" si="13"/>
        <v>5947.9427475076736</v>
      </c>
      <c r="E88" s="18">
        <f>Data!C84</f>
        <v>1.1299999999999999E-2</v>
      </c>
      <c r="F88" s="20">
        <f t="shared" si="11"/>
        <v>5985.0787280517388</v>
      </c>
      <c r="G88" s="27" t="b">
        <f t="shared" si="14"/>
        <v>1</v>
      </c>
      <c r="I88" s="20">
        <f t="shared" si="15"/>
        <v>3906.2123648527709</v>
      </c>
      <c r="J88" s="18">
        <f>Data!C84</f>
        <v>1.1299999999999999E-2</v>
      </c>
      <c r="K88" s="20">
        <f t="shared" si="16"/>
        <v>3930.6008017527297</v>
      </c>
      <c r="L88" s="27" t="b">
        <f t="shared" si="17"/>
        <v>1</v>
      </c>
    </row>
    <row r="89" spans="2:12" x14ac:dyDescent="0.25">
      <c r="B89" s="16">
        <f t="shared" si="12"/>
        <v>7</v>
      </c>
      <c r="C89" s="22">
        <v>81</v>
      </c>
      <c r="D89" s="20">
        <f t="shared" si="13"/>
        <v>5985.0787280517388</v>
      </c>
      <c r="E89" s="18">
        <f>Data!C85</f>
        <v>-2.0000000000000001E-4</v>
      </c>
      <c r="F89" s="20">
        <f t="shared" si="11"/>
        <v>5953.9623037445981</v>
      </c>
      <c r="G89" s="27" t="b">
        <f t="shared" si="14"/>
        <v>1</v>
      </c>
      <c r="I89" s="20">
        <f t="shared" si="15"/>
        <v>3930.6008017527297</v>
      </c>
      <c r="J89" s="18">
        <f>Data!C85</f>
        <v>-2.0000000000000001E-4</v>
      </c>
      <c r="K89" s="20">
        <f t="shared" si="16"/>
        <v>3910.1656081844171</v>
      </c>
      <c r="L89" s="27" t="b">
        <f t="shared" si="17"/>
        <v>1</v>
      </c>
    </row>
    <row r="90" spans="2:12" x14ac:dyDescent="0.25">
      <c r="B90" s="16">
        <f t="shared" si="12"/>
        <v>7</v>
      </c>
      <c r="C90" s="22">
        <v>82</v>
      </c>
      <c r="D90" s="20">
        <f t="shared" si="13"/>
        <v>5953.9623037445981</v>
      </c>
      <c r="E90" s="18">
        <f>Data!C86</f>
        <v>1.2E-2</v>
      </c>
      <c r="F90" s="20">
        <f t="shared" si="11"/>
        <v>5995.2828021325859</v>
      </c>
      <c r="G90" s="27" t="b">
        <f t="shared" si="14"/>
        <v>1</v>
      </c>
      <c r="I90" s="20">
        <f t="shared" si="15"/>
        <v>3910.1656081844171</v>
      </c>
      <c r="J90" s="18">
        <f>Data!C86</f>
        <v>1.2E-2</v>
      </c>
      <c r="K90" s="20">
        <f t="shared" si="16"/>
        <v>3937.3021575052171</v>
      </c>
      <c r="L90" s="27" t="b">
        <f t="shared" si="17"/>
        <v>1</v>
      </c>
    </row>
    <row r="91" spans="2:12" x14ac:dyDescent="0.25">
      <c r="B91" s="16">
        <f t="shared" si="12"/>
        <v>7</v>
      </c>
      <c r="C91" s="22">
        <v>83</v>
      </c>
      <c r="D91" s="20">
        <f t="shared" si="13"/>
        <v>5995.2828021325859</v>
      </c>
      <c r="E91" s="18">
        <f>Data!C87</f>
        <v>7.1999999999999998E-3</v>
      </c>
      <c r="F91" s="20">
        <f t="shared" si="11"/>
        <v>6008.2565941164012</v>
      </c>
      <c r="G91" s="27" t="b">
        <f t="shared" si="14"/>
        <v>1</v>
      </c>
      <c r="I91" s="20">
        <f t="shared" si="15"/>
        <v>3937.3021575052171</v>
      </c>
      <c r="J91" s="18">
        <f>Data!C87</f>
        <v>7.1999999999999998E-3</v>
      </c>
      <c r="K91" s="20">
        <f t="shared" si="16"/>
        <v>3945.8224793740587</v>
      </c>
      <c r="L91" s="27" t="b">
        <f t="shared" si="17"/>
        <v>1</v>
      </c>
    </row>
    <row r="92" spans="2:12" x14ac:dyDescent="0.25">
      <c r="B92" s="16">
        <f t="shared" si="12"/>
        <v>7</v>
      </c>
      <c r="C92" s="22">
        <v>84</v>
      </c>
      <c r="D92" s="20">
        <f t="shared" si="13"/>
        <v>6008.2565941164012</v>
      </c>
      <c r="E92" s="18">
        <f>Data!C88</f>
        <v>2.5000000000000001E-3</v>
      </c>
      <c r="F92" s="20">
        <f t="shared" si="11"/>
        <v>5993.1608494236834</v>
      </c>
      <c r="G92" s="27" t="b">
        <f t="shared" si="14"/>
        <v>1</v>
      </c>
      <c r="I92" s="20">
        <f t="shared" si="15"/>
        <v>3945.8224793740587</v>
      </c>
      <c r="J92" s="18">
        <f>Data!C88</f>
        <v>2.5000000000000001E-3</v>
      </c>
      <c r="K92" s="20">
        <f t="shared" si="16"/>
        <v>3935.9086003946313</v>
      </c>
      <c r="L92" s="27" t="b">
        <f t="shared" si="17"/>
        <v>1</v>
      </c>
    </row>
    <row r="93" spans="2:12" x14ac:dyDescent="0.25">
      <c r="B93" s="16">
        <f t="shared" si="12"/>
        <v>8</v>
      </c>
      <c r="C93" s="22">
        <v>85</v>
      </c>
      <c r="D93" s="20">
        <f t="shared" si="13"/>
        <v>5993.1608494236834</v>
      </c>
      <c r="E93" s="18">
        <f>Data!C89</f>
        <v>3.0000000000000001E-3</v>
      </c>
      <c r="F93" s="20">
        <f t="shared" si="11"/>
        <v>5981.0846303120943</v>
      </c>
      <c r="G93" s="27" t="b">
        <f t="shared" si="14"/>
        <v>1</v>
      </c>
      <c r="I93" s="20">
        <f t="shared" si="15"/>
        <v>4435.9086003946313</v>
      </c>
      <c r="J93" s="18">
        <f>Data!C89</f>
        <v>3.0000000000000001E-3</v>
      </c>
      <c r="K93" s="20">
        <f t="shared" si="16"/>
        <v>4426.9702445648354</v>
      </c>
      <c r="L93" s="27" t="b">
        <f t="shared" si="17"/>
        <v>1</v>
      </c>
    </row>
    <row r="94" spans="2:12" x14ac:dyDescent="0.25">
      <c r="B94" s="16">
        <f t="shared" si="12"/>
        <v>8</v>
      </c>
      <c r="C94" s="22">
        <v>86</v>
      </c>
      <c r="D94" s="20">
        <f t="shared" si="13"/>
        <v>5981.0846303120943</v>
      </c>
      <c r="E94" s="18">
        <f>Data!C90</f>
        <v>7.7999999999999996E-3</v>
      </c>
      <c r="F94" s="20">
        <f t="shared" si="11"/>
        <v>5997.5984049763865</v>
      </c>
      <c r="G94" s="27" t="b">
        <f t="shared" si="14"/>
        <v>1</v>
      </c>
      <c r="I94" s="20">
        <f t="shared" si="15"/>
        <v>4426.9702445648354</v>
      </c>
      <c r="J94" s="18">
        <f>Data!C90</f>
        <v>7.7999999999999996E-3</v>
      </c>
      <c r="K94" s="20">
        <f t="shared" si="16"/>
        <v>4439.1931094100792</v>
      </c>
      <c r="L94" s="27" t="b">
        <f t="shared" si="17"/>
        <v>1</v>
      </c>
    </row>
    <row r="95" spans="2:12" x14ac:dyDescent="0.25">
      <c r="B95" s="16">
        <f t="shared" si="12"/>
        <v>8</v>
      </c>
      <c r="C95" s="22">
        <v>87</v>
      </c>
      <c r="D95" s="20">
        <f t="shared" si="13"/>
        <v>5997.5984049763865</v>
      </c>
      <c r="E95" s="18">
        <f>Data!C91</f>
        <v>6.4999999999999997E-3</v>
      </c>
      <c r="F95" s="20">
        <f t="shared" si="11"/>
        <v>6006.3998806356894</v>
      </c>
      <c r="G95" s="27" t="b">
        <f t="shared" si="14"/>
        <v>1</v>
      </c>
      <c r="I95" s="20">
        <f t="shared" si="15"/>
        <v>4439.1931094100792</v>
      </c>
      <c r="J95" s="18">
        <f>Data!C91</f>
        <v>6.4999999999999997E-3</v>
      </c>
      <c r="K95" s="20">
        <f t="shared" si="16"/>
        <v>4445.7076252981378</v>
      </c>
      <c r="L95" s="27" t="b">
        <f t="shared" si="17"/>
        <v>1</v>
      </c>
    </row>
    <row r="96" spans="2:12" x14ac:dyDescent="0.25">
      <c r="B96" s="16">
        <f t="shared" si="12"/>
        <v>8</v>
      </c>
      <c r="C96" s="22">
        <v>88</v>
      </c>
      <c r="D96" s="20">
        <f t="shared" si="13"/>
        <v>6006.3998806356894</v>
      </c>
      <c r="E96" s="18">
        <f>Data!C92</f>
        <v>7.1999999999999998E-3</v>
      </c>
      <c r="F96" s="20">
        <f t="shared" si="11"/>
        <v>6019.3977299773851</v>
      </c>
      <c r="G96" s="27" t="b">
        <f t="shared" si="14"/>
        <v>1</v>
      </c>
      <c r="I96" s="20">
        <f t="shared" si="15"/>
        <v>4445.7076252981378</v>
      </c>
      <c r="J96" s="18">
        <f>Data!C92</f>
        <v>7.1999999999999998E-3</v>
      </c>
      <c r="K96" s="20">
        <f t="shared" si="16"/>
        <v>4455.3281365992834</v>
      </c>
      <c r="L96" s="27" t="b">
        <f t="shared" si="17"/>
        <v>1</v>
      </c>
    </row>
    <row r="97" spans="2:12" x14ac:dyDescent="0.25">
      <c r="B97" s="16">
        <f t="shared" si="12"/>
        <v>8</v>
      </c>
      <c r="C97" s="22">
        <v>89</v>
      </c>
      <c r="D97" s="20">
        <f t="shared" si="13"/>
        <v>6019.3977299773851</v>
      </c>
      <c r="E97" s="18">
        <f>Data!C93</f>
        <v>7.4000000000000003E-3</v>
      </c>
      <c r="F97" s="20">
        <f t="shared" si="11"/>
        <v>6033.6215668133218</v>
      </c>
      <c r="G97" s="27" t="b">
        <f t="shared" si="14"/>
        <v>1</v>
      </c>
      <c r="I97" s="20">
        <f t="shared" si="15"/>
        <v>4455.3281365992834</v>
      </c>
      <c r="J97" s="18">
        <f>Data!C93</f>
        <v>7.4000000000000003E-3</v>
      </c>
      <c r="K97" s="20">
        <f t="shared" si="16"/>
        <v>4465.8560769860678</v>
      </c>
      <c r="L97" s="27" t="b">
        <f t="shared" si="17"/>
        <v>1</v>
      </c>
    </row>
    <row r="98" spans="2:12" x14ac:dyDescent="0.25">
      <c r="B98" s="16">
        <f t="shared" si="12"/>
        <v>8</v>
      </c>
      <c r="C98" s="22">
        <v>90</v>
      </c>
      <c r="D98" s="20">
        <f t="shared" si="13"/>
        <v>6033.6215668133218</v>
      </c>
      <c r="E98" s="18">
        <f>Data!C94</f>
        <v>3.8E-3</v>
      </c>
      <c r="F98" s="20">
        <f t="shared" si="11"/>
        <v>6026.2665821233768</v>
      </c>
      <c r="G98" s="27" t="b">
        <f t="shared" si="14"/>
        <v>1</v>
      </c>
      <c r="I98" s="20">
        <f t="shared" si="15"/>
        <v>4465.8560769860678</v>
      </c>
      <c r="J98" s="18">
        <f>Data!C94</f>
        <v>3.8E-3</v>
      </c>
      <c r="K98" s="20">
        <f t="shared" si="16"/>
        <v>4460.4121984282219</v>
      </c>
      <c r="L98" s="27" t="b">
        <f t="shared" si="17"/>
        <v>1</v>
      </c>
    </row>
    <row r="99" spans="2:12" x14ac:dyDescent="0.25">
      <c r="B99" s="16">
        <f t="shared" si="12"/>
        <v>8</v>
      </c>
      <c r="C99" s="22">
        <v>91</v>
      </c>
      <c r="D99" s="20">
        <f t="shared" si="13"/>
        <v>6026.2665821233768</v>
      </c>
      <c r="E99" s="18">
        <f>Data!C95</f>
        <v>7.0000000000000001E-3</v>
      </c>
      <c r="F99" s="20">
        <f t="shared" si="11"/>
        <v>6038.1081959572484</v>
      </c>
      <c r="G99" s="27" t="b">
        <f t="shared" si="14"/>
        <v>1</v>
      </c>
      <c r="I99" s="20">
        <f t="shared" si="15"/>
        <v>4460.4121984282219</v>
      </c>
      <c r="J99" s="18">
        <f>Data!C95</f>
        <v>7.0000000000000001E-3</v>
      </c>
      <c r="K99" s="20">
        <f t="shared" si="16"/>
        <v>4469.1769083981335</v>
      </c>
      <c r="L99" s="27" t="b">
        <f t="shared" si="17"/>
        <v>1</v>
      </c>
    </row>
    <row r="100" spans="2:12" x14ac:dyDescent="0.25">
      <c r="B100" s="16">
        <f t="shared" si="12"/>
        <v>8</v>
      </c>
      <c r="C100" s="22">
        <v>92</v>
      </c>
      <c r="D100" s="20">
        <f t="shared" si="13"/>
        <v>6038.1081959572484</v>
      </c>
      <c r="E100" s="18">
        <f>Data!C96</f>
        <v>7.1000000000000004E-3</v>
      </c>
      <c r="F100" s="20">
        <f t="shared" si="11"/>
        <v>6050.573870327803</v>
      </c>
      <c r="G100" s="27" t="b">
        <f t="shared" si="14"/>
        <v>1</v>
      </c>
      <c r="I100" s="20">
        <f t="shared" si="15"/>
        <v>4469.1769083981335</v>
      </c>
      <c r="J100" s="18">
        <f>Data!C96</f>
        <v>7.1000000000000004E-3</v>
      </c>
      <c r="K100" s="20">
        <f t="shared" si="16"/>
        <v>4478.4035241255224</v>
      </c>
      <c r="L100" s="27" t="b">
        <f t="shared" si="17"/>
        <v>1</v>
      </c>
    </row>
    <row r="101" spans="2:12" x14ac:dyDescent="0.25">
      <c r="B101" s="16">
        <f t="shared" si="12"/>
        <v>8</v>
      </c>
      <c r="C101" s="22">
        <v>93</v>
      </c>
      <c r="D101" s="20">
        <f t="shared" si="13"/>
        <v>6050.573870327803</v>
      </c>
      <c r="E101" s="18">
        <f>Data!C97</f>
        <v>2.3999999999999998E-3</v>
      </c>
      <c r="F101" s="20">
        <f t="shared" si="11"/>
        <v>6034.7697713785064</v>
      </c>
      <c r="G101" s="27" t="b">
        <f t="shared" si="14"/>
        <v>1</v>
      </c>
      <c r="I101" s="20">
        <f t="shared" si="15"/>
        <v>4478.4035241255224</v>
      </c>
      <c r="J101" s="18">
        <f>Data!C97</f>
        <v>2.3999999999999998E-3</v>
      </c>
      <c r="K101" s="20">
        <f t="shared" si="16"/>
        <v>4466.7059341205058</v>
      </c>
      <c r="L101" s="27" t="b">
        <f t="shared" si="17"/>
        <v>1</v>
      </c>
    </row>
    <row r="102" spans="2:12" x14ac:dyDescent="0.25">
      <c r="B102" s="16">
        <f t="shared" si="12"/>
        <v>8</v>
      </c>
      <c r="C102" s="22">
        <v>94</v>
      </c>
      <c r="D102" s="20">
        <f t="shared" si="13"/>
        <v>6034.7697713785064</v>
      </c>
      <c r="E102" s="18">
        <f>Data!C98</f>
        <v>0.01</v>
      </c>
      <c r="F102" s="20">
        <f t="shared" si="11"/>
        <v>6064.6418817468302</v>
      </c>
      <c r="G102" s="27" t="b">
        <f t="shared" si="14"/>
        <v>1</v>
      </c>
      <c r="I102" s="20">
        <f t="shared" si="15"/>
        <v>4466.7059341205058</v>
      </c>
      <c r="J102" s="18">
        <f>Data!C98</f>
        <v>0.01</v>
      </c>
      <c r="K102" s="20">
        <f t="shared" si="16"/>
        <v>4488.8161284944026</v>
      </c>
      <c r="L102" s="27" t="b">
        <f t="shared" si="17"/>
        <v>1</v>
      </c>
    </row>
    <row r="103" spans="2:12" x14ac:dyDescent="0.25">
      <c r="B103" s="16">
        <f t="shared" si="12"/>
        <v>8</v>
      </c>
      <c r="C103" s="22">
        <v>95</v>
      </c>
      <c r="D103" s="20">
        <f t="shared" si="13"/>
        <v>6064.6418817468302</v>
      </c>
      <c r="E103" s="18">
        <f>Data!C99</f>
        <v>5.8999999999999999E-3</v>
      </c>
      <c r="F103" s="20">
        <f t="shared" si="11"/>
        <v>6069.9211525048904</v>
      </c>
      <c r="G103" s="27" t="b">
        <f t="shared" si="14"/>
        <v>1</v>
      </c>
      <c r="I103" s="20">
        <f t="shared" si="15"/>
        <v>4488.8161284944026</v>
      </c>
      <c r="J103" s="18">
        <f>Data!C99</f>
        <v>5.8999999999999999E-3</v>
      </c>
      <c r="K103" s="20">
        <f t="shared" si="16"/>
        <v>4492.7236429342574</v>
      </c>
      <c r="L103" s="27" t="b">
        <f t="shared" si="17"/>
        <v>1</v>
      </c>
    </row>
    <row r="104" spans="2:12" x14ac:dyDescent="0.25">
      <c r="B104" s="16">
        <f t="shared" si="12"/>
        <v>8</v>
      </c>
      <c r="C104" s="22">
        <v>96</v>
      </c>
      <c r="D104" s="20">
        <f t="shared" si="13"/>
        <v>6069.9211525048904</v>
      </c>
      <c r="E104" s="18">
        <f>Data!C100</f>
        <v>8.8000000000000005E-3</v>
      </c>
      <c r="F104" s="20">
        <f t="shared" si="11"/>
        <v>6092.7197763536988</v>
      </c>
      <c r="G104" s="27" t="b">
        <f t="shared" si="14"/>
        <v>1</v>
      </c>
      <c r="I104" s="20">
        <f t="shared" si="15"/>
        <v>4492.7236429342574</v>
      </c>
      <c r="J104" s="18">
        <f>Data!C100</f>
        <v>8.8000000000000005E-3</v>
      </c>
      <c r="K104" s="20">
        <f t="shared" si="16"/>
        <v>4509.598312937118</v>
      </c>
      <c r="L104" s="27" t="b">
        <f t="shared" si="17"/>
        <v>1</v>
      </c>
    </row>
    <row r="105" spans="2:12" x14ac:dyDescent="0.25">
      <c r="B105" s="16">
        <f t="shared" si="12"/>
        <v>9</v>
      </c>
      <c r="C105" s="22">
        <v>97</v>
      </c>
      <c r="D105" s="20">
        <f t="shared" si="13"/>
        <v>6092.7197763536988</v>
      </c>
      <c r="E105" s="18">
        <f>Data!C101</f>
        <v>4.4000000000000003E-3</v>
      </c>
      <c r="F105" s="20">
        <f t="shared" ref="F105:F128" si="18">D105*(1+E105)*(1-$D$5)</f>
        <v>6088.9301046528062</v>
      </c>
      <c r="G105" s="27" t="b">
        <f t="shared" si="14"/>
        <v>1</v>
      </c>
      <c r="I105" s="20">
        <f t="shared" si="15"/>
        <v>5009.598312937118</v>
      </c>
      <c r="J105" s="18">
        <f>Data!C101</f>
        <v>4.4000000000000003E-3</v>
      </c>
      <c r="K105" s="20">
        <f t="shared" si="16"/>
        <v>5006.4823427864712</v>
      </c>
      <c r="L105" s="27" t="b">
        <f t="shared" si="17"/>
        <v>1</v>
      </c>
    </row>
    <row r="106" spans="2:12" x14ac:dyDescent="0.25">
      <c r="B106" s="16">
        <f t="shared" ref="B106:B128" si="19">IF(MOD(C105,12)= 0,B105+1,B105)</f>
        <v>9</v>
      </c>
      <c r="C106" s="22">
        <v>98</v>
      </c>
      <c r="D106" s="20">
        <f t="shared" ref="D106:D128" si="20">F105</f>
        <v>6088.9301046528062</v>
      </c>
      <c r="E106" s="18">
        <f>Data!C102</f>
        <v>3.2000000000000002E-3</v>
      </c>
      <c r="F106" s="20">
        <f t="shared" si="18"/>
        <v>6077.8726075827572</v>
      </c>
      <c r="G106" s="27" t="b">
        <f t="shared" si="14"/>
        <v>1</v>
      </c>
      <c r="I106" s="20">
        <f t="shared" ref="I106:I128" si="21">IF(B106=B105+1,$J$4,0)+K105</f>
        <v>5006.4823427864712</v>
      </c>
      <c r="J106" s="18">
        <f>Data!C102</f>
        <v>3.2000000000000002E-3</v>
      </c>
      <c r="K106" s="20">
        <f t="shared" si="16"/>
        <v>4997.3905708519715</v>
      </c>
      <c r="L106" s="27" t="b">
        <f t="shared" si="17"/>
        <v>1</v>
      </c>
    </row>
    <row r="107" spans="2:12" x14ac:dyDescent="0.25">
      <c r="B107" s="16">
        <f t="shared" si="19"/>
        <v>9</v>
      </c>
      <c r="C107" s="22">
        <v>99</v>
      </c>
      <c r="D107" s="20">
        <f t="shared" si="20"/>
        <v>6077.8726075827572</v>
      </c>
      <c r="E107" s="18">
        <f>Data!C103</f>
        <v>3.3999999999999998E-3</v>
      </c>
      <c r="F107" s="20">
        <f t="shared" si="18"/>
        <v>6068.0446875762964</v>
      </c>
      <c r="G107" s="27" t="b">
        <f t="shared" si="14"/>
        <v>1</v>
      </c>
      <c r="I107" s="20">
        <f t="shared" si="21"/>
        <v>4997.3905708519715</v>
      </c>
      <c r="J107" s="18">
        <f>Data!C103</f>
        <v>3.3999999999999998E-3</v>
      </c>
      <c r="K107" s="20">
        <f t="shared" si="16"/>
        <v>4989.3097902989039</v>
      </c>
      <c r="L107" s="27" t="b">
        <f t="shared" si="17"/>
        <v>1</v>
      </c>
    </row>
    <row r="108" spans="2:12" x14ac:dyDescent="0.25">
      <c r="B108" s="16">
        <f t="shared" si="19"/>
        <v>9</v>
      </c>
      <c r="C108" s="22">
        <v>100</v>
      </c>
      <c r="D108" s="20">
        <f t="shared" si="20"/>
        <v>6068.0446875762964</v>
      </c>
      <c r="E108" s="18">
        <f>Data!C104</f>
        <v>1.44E-2</v>
      </c>
      <c r="F108" s="20">
        <f t="shared" si="18"/>
        <v>6124.6474084220081</v>
      </c>
      <c r="G108" s="27" t="b">
        <f t="shared" si="14"/>
        <v>1</v>
      </c>
      <c r="I108" s="20">
        <f t="shared" si="21"/>
        <v>4989.3097902989039</v>
      </c>
      <c r="J108" s="18">
        <f>Data!C104</f>
        <v>1.44E-2</v>
      </c>
      <c r="K108" s="20">
        <f t="shared" si="16"/>
        <v>5035.8500720228121</v>
      </c>
      <c r="L108" s="27" t="b">
        <f t="shared" si="17"/>
        <v>1</v>
      </c>
    </row>
    <row r="109" spans="2:12" x14ac:dyDescent="0.25">
      <c r="B109" s="16">
        <f t="shared" si="19"/>
        <v>9</v>
      </c>
      <c r="C109" s="22">
        <v>101</v>
      </c>
      <c r="D109" s="20">
        <f t="shared" si="20"/>
        <v>6124.6474084220081</v>
      </c>
      <c r="E109" s="18">
        <f>Data!C105</f>
        <v>7.1999999999999998E-3</v>
      </c>
      <c r="F109" s="20">
        <f t="shared" si="18"/>
        <v>6137.9011454138335</v>
      </c>
      <c r="G109" s="27" t="b">
        <f t="shared" si="14"/>
        <v>1</v>
      </c>
      <c r="I109" s="20">
        <f t="shared" si="21"/>
        <v>5035.8500720228121</v>
      </c>
      <c r="J109" s="18">
        <f>Data!C105</f>
        <v>7.1999999999999998E-3</v>
      </c>
      <c r="K109" s="20">
        <f t="shared" si="16"/>
        <v>5046.7476515786693</v>
      </c>
      <c r="L109" s="27" t="b">
        <f t="shared" si="17"/>
        <v>1</v>
      </c>
    </row>
    <row r="110" spans="2:12" x14ac:dyDescent="0.25">
      <c r="B110" s="16">
        <f t="shared" si="19"/>
        <v>9</v>
      </c>
      <c r="C110" s="22">
        <v>102</v>
      </c>
      <c r="D110" s="20">
        <f t="shared" si="20"/>
        <v>6137.9011454138335</v>
      </c>
      <c r="E110" s="18">
        <f>Data!C106</f>
        <v>9.7999999999999997E-3</v>
      </c>
      <c r="F110" s="20">
        <f t="shared" si="18"/>
        <v>6167.062313755695</v>
      </c>
      <c r="G110" s="27" t="b">
        <f t="shared" si="14"/>
        <v>1</v>
      </c>
      <c r="I110" s="20">
        <f t="shared" si="21"/>
        <v>5046.7476515786693</v>
      </c>
      <c r="J110" s="18">
        <f>Data!C106</f>
        <v>9.7999999999999997E-3</v>
      </c>
      <c r="K110" s="20">
        <f t="shared" si="16"/>
        <v>5070.7247496713189</v>
      </c>
      <c r="L110" s="27" t="b">
        <f t="shared" si="17"/>
        <v>1</v>
      </c>
    </row>
    <row r="111" spans="2:12" x14ac:dyDescent="0.25">
      <c r="B111" s="16">
        <f t="shared" si="19"/>
        <v>9</v>
      </c>
      <c r="C111" s="22">
        <v>103</v>
      </c>
      <c r="D111" s="20">
        <f t="shared" si="20"/>
        <v>6167.062313755695</v>
      </c>
      <c r="E111" s="18">
        <f>Data!C107</f>
        <v>1.2200000000000001E-2</v>
      </c>
      <c r="F111" s="20">
        <f t="shared" si="18"/>
        <v>6211.0889716135962</v>
      </c>
      <c r="G111" s="27" t="b">
        <f t="shared" si="14"/>
        <v>1</v>
      </c>
      <c r="I111" s="20">
        <f t="shared" si="21"/>
        <v>5070.7247496713189</v>
      </c>
      <c r="J111" s="18">
        <f>Data!C107</f>
        <v>1.2200000000000001E-2</v>
      </c>
      <c r="K111" s="20">
        <f t="shared" si="16"/>
        <v>5106.9246536592227</v>
      </c>
      <c r="L111" s="27" t="b">
        <f t="shared" si="17"/>
        <v>1</v>
      </c>
    </row>
    <row r="112" spans="2:12" x14ac:dyDescent="0.25">
      <c r="B112" s="16">
        <f t="shared" si="19"/>
        <v>9</v>
      </c>
      <c r="C112" s="22">
        <v>104</v>
      </c>
      <c r="D112" s="20">
        <f t="shared" si="20"/>
        <v>6211.0889716135962</v>
      </c>
      <c r="E112" s="18">
        <f>Data!C108</f>
        <v>9.4000000000000004E-3</v>
      </c>
      <c r="F112" s="20">
        <f t="shared" si="18"/>
        <v>6238.1258419070309</v>
      </c>
      <c r="G112" s="27" t="b">
        <f t="shared" si="14"/>
        <v>1</v>
      </c>
      <c r="I112" s="20">
        <f t="shared" si="21"/>
        <v>5106.9246536592227</v>
      </c>
      <c r="J112" s="18">
        <f>Data!C108</f>
        <v>9.4000000000000004E-3</v>
      </c>
      <c r="K112" s="20">
        <f t="shared" si="16"/>
        <v>5129.1550966766017</v>
      </c>
      <c r="L112" s="27" t="b">
        <f t="shared" si="17"/>
        <v>1</v>
      </c>
    </row>
    <row r="113" spans="2:12" x14ac:dyDescent="0.25">
      <c r="B113" s="16">
        <f t="shared" si="19"/>
        <v>9</v>
      </c>
      <c r="C113" s="22">
        <v>105</v>
      </c>
      <c r="D113" s="20">
        <f t="shared" si="20"/>
        <v>6238.1258419070309</v>
      </c>
      <c r="E113" s="18">
        <f>Data!C109</f>
        <v>5.1000000000000004E-3</v>
      </c>
      <c r="F113" s="20">
        <f t="shared" si="18"/>
        <v>6238.5905822822533</v>
      </c>
      <c r="G113" s="27" t="b">
        <f t="shared" si="14"/>
        <v>1</v>
      </c>
      <c r="I113" s="20">
        <f t="shared" si="21"/>
        <v>5129.1550966766017</v>
      </c>
      <c r="J113" s="18">
        <f>Data!C109</f>
        <v>5.1000000000000004E-3</v>
      </c>
      <c r="K113" s="20">
        <f t="shared" si="16"/>
        <v>5129.5372187313042</v>
      </c>
      <c r="L113" s="27" t="b">
        <f t="shared" si="17"/>
        <v>1</v>
      </c>
    </row>
    <row r="114" spans="2:12" x14ac:dyDescent="0.25">
      <c r="B114" s="16">
        <f t="shared" si="19"/>
        <v>9</v>
      </c>
      <c r="C114" s="22">
        <v>106</v>
      </c>
      <c r="D114" s="20">
        <f t="shared" si="20"/>
        <v>6238.5905822822533</v>
      </c>
      <c r="E114" s="18">
        <f>Data!C110</f>
        <v>4.7000000000000002E-3</v>
      </c>
      <c r="F114" s="20">
        <f t="shared" si="18"/>
        <v>6236.5723982288837</v>
      </c>
      <c r="G114" s="27" t="b">
        <f t="shared" si="14"/>
        <v>1</v>
      </c>
      <c r="I114" s="20">
        <f t="shared" si="21"/>
        <v>5129.5372187313042</v>
      </c>
      <c r="J114" s="18">
        <f>Data!C110</f>
        <v>4.7000000000000002E-3</v>
      </c>
      <c r="K114" s="20">
        <f t="shared" si="16"/>
        <v>5127.8778134410441</v>
      </c>
      <c r="L114" s="27" t="b">
        <f t="shared" si="17"/>
        <v>1</v>
      </c>
    </row>
    <row r="115" spans="2:12" x14ac:dyDescent="0.25">
      <c r="B115" s="16">
        <f t="shared" si="19"/>
        <v>9</v>
      </c>
      <c r="C115" s="22">
        <v>107</v>
      </c>
      <c r="D115" s="20">
        <f t="shared" si="20"/>
        <v>6236.5723982288837</v>
      </c>
      <c r="E115" s="18">
        <f>Data!C111</f>
        <v>8.0999999999999996E-3</v>
      </c>
      <c r="F115" s="20">
        <f t="shared" si="18"/>
        <v>6255.6531914812649</v>
      </c>
      <c r="G115" s="27" t="b">
        <f t="shared" si="14"/>
        <v>1</v>
      </c>
      <c r="I115" s="20">
        <f t="shared" si="21"/>
        <v>5127.8778134410441</v>
      </c>
      <c r="J115" s="18">
        <f>Data!C111</f>
        <v>8.0999999999999996E-3</v>
      </c>
      <c r="K115" s="20">
        <f t="shared" si="16"/>
        <v>5143.5665556112663</v>
      </c>
      <c r="L115" s="27" t="b">
        <f t="shared" si="17"/>
        <v>1</v>
      </c>
    </row>
    <row r="116" spans="2:12" x14ac:dyDescent="0.25">
      <c r="B116" s="16">
        <f t="shared" si="19"/>
        <v>9</v>
      </c>
      <c r="C116" s="22">
        <v>108</v>
      </c>
      <c r="D116" s="20">
        <f t="shared" si="20"/>
        <v>6255.6531914812649</v>
      </c>
      <c r="E116" s="18">
        <f>Data!C112</f>
        <v>7.7999999999999996E-3</v>
      </c>
      <c r="F116" s="20">
        <f t="shared" si="18"/>
        <v>6272.9250499429445</v>
      </c>
      <c r="G116" s="27" t="b">
        <f t="shared" si="14"/>
        <v>1</v>
      </c>
      <c r="I116" s="20">
        <f t="shared" si="21"/>
        <v>5143.5665556112663</v>
      </c>
      <c r="J116" s="18">
        <f>Data!C112</f>
        <v>7.7999999999999996E-3</v>
      </c>
      <c r="K116" s="20">
        <f t="shared" si="16"/>
        <v>5157.7679428713091</v>
      </c>
      <c r="L116" s="27" t="b">
        <f t="shared" si="17"/>
        <v>1</v>
      </c>
    </row>
    <row r="117" spans="2:12" x14ac:dyDescent="0.25">
      <c r="B117" s="16">
        <f t="shared" si="19"/>
        <v>10</v>
      </c>
      <c r="C117" s="22">
        <v>109</v>
      </c>
      <c r="D117" s="20">
        <f t="shared" si="20"/>
        <v>6272.9250499429445</v>
      </c>
      <c r="E117" s="18">
        <f>Data!C113</f>
        <v>1.1299999999999999E-2</v>
      </c>
      <c r="F117" s="20">
        <f t="shared" si="18"/>
        <v>6312.0900574922634</v>
      </c>
      <c r="G117" s="27" t="b">
        <f t="shared" si="14"/>
        <v>1</v>
      </c>
      <c r="I117" s="20">
        <f t="shared" si="21"/>
        <v>5657.7679428713091</v>
      </c>
      <c r="J117" s="18">
        <f>Data!C113</f>
        <v>1.1299999999999999E-2</v>
      </c>
      <c r="K117" s="20">
        <f t="shared" si="16"/>
        <v>5693.0922170226258</v>
      </c>
      <c r="L117" s="27" t="b">
        <f t="shared" si="17"/>
        <v>1</v>
      </c>
    </row>
    <row r="118" spans="2:12" x14ac:dyDescent="0.25">
      <c r="B118" s="16">
        <f t="shared" si="19"/>
        <v>10</v>
      </c>
      <c r="C118" s="22">
        <v>110</v>
      </c>
      <c r="D118" s="20">
        <f t="shared" si="20"/>
        <v>6312.0900574922634</v>
      </c>
      <c r="E118" s="18">
        <f>Data!C114</f>
        <v>8.0000000000000002E-3</v>
      </c>
      <c r="F118" s="20">
        <f t="shared" si="18"/>
        <v>6330.7738440624407</v>
      </c>
      <c r="G118" s="27" t="b">
        <f t="shared" si="14"/>
        <v>1</v>
      </c>
      <c r="I118" s="20">
        <f t="shared" si="21"/>
        <v>5693.0922170226258</v>
      </c>
      <c r="J118" s="18">
        <f>Data!C114</f>
        <v>8.0000000000000002E-3</v>
      </c>
      <c r="K118" s="20">
        <f t="shared" si="16"/>
        <v>5709.9437699850123</v>
      </c>
      <c r="L118" s="27" t="b">
        <f t="shared" si="17"/>
        <v>1</v>
      </c>
    </row>
    <row r="119" spans="2:12" x14ac:dyDescent="0.25">
      <c r="B119" s="16">
        <f t="shared" si="19"/>
        <v>10</v>
      </c>
      <c r="C119" s="22">
        <v>111</v>
      </c>
      <c r="D119" s="20">
        <f t="shared" si="20"/>
        <v>6330.7738440624407</v>
      </c>
      <c r="E119" s="18">
        <f>Data!C115</f>
        <v>1.17E-2</v>
      </c>
      <c r="F119" s="20">
        <f t="shared" si="18"/>
        <v>6372.8196785477812</v>
      </c>
      <c r="G119" s="27" t="b">
        <f t="shared" si="14"/>
        <v>1</v>
      </c>
      <c r="I119" s="20">
        <f t="shared" si="21"/>
        <v>5709.9437699850123</v>
      </c>
      <c r="J119" s="18">
        <f>Data!C115</f>
        <v>1.17E-2</v>
      </c>
      <c r="K119" s="20">
        <f t="shared" si="16"/>
        <v>5747.866361533368</v>
      </c>
      <c r="L119" s="27" t="b">
        <f t="shared" si="17"/>
        <v>1</v>
      </c>
    </row>
    <row r="120" spans="2:12" x14ac:dyDescent="0.25">
      <c r="B120" s="16">
        <f t="shared" si="19"/>
        <v>10</v>
      </c>
      <c r="C120" s="22">
        <v>112</v>
      </c>
      <c r="D120" s="20">
        <f t="shared" si="20"/>
        <v>6372.8196785477812</v>
      </c>
      <c r="E120" s="18">
        <f>Data!C116</f>
        <v>8.6999999999999994E-3</v>
      </c>
      <c r="F120" s="20">
        <f t="shared" si="18"/>
        <v>6396.1218937023914</v>
      </c>
      <c r="G120" s="27" t="b">
        <f t="shared" si="14"/>
        <v>1</v>
      </c>
      <c r="I120" s="20">
        <f t="shared" si="21"/>
        <v>5747.866361533368</v>
      </c>
      <c r="J120" s="18">
        <f>Data!C116</f>
        <v>8.6999999999999994E-3</v>
      </c>
      <c r="K120" s="20">
        <f t="shared" si="16"/>
        <v>5768.8834348843138</v>
      </c>
      <c r="L120" s="27" t="b">
        <f t="shared" si="17"/>
        <v>1</v>
      </c>
    </row>
    <row r="121" spans="2:12" x14ac:dyDescent="0.25">
      <c r="B121" s="16">
        <f t="shared" si="19"/>
        <v>10</v>
      </c>
      <c r="C121" s="22">
        <v>113</v>
      </c>
      <c r="D121" s="20">
        <f t="shared" si="20"/>
        <v>6396.1218937023914</v>
      </c>
      <c r="E121" s="18">
        <f>Data!C117</f>
        <v>4.3E-3</v>
      </c>
      <c r="F121" s="20">
        <f t="shared" si="18"/>
        <v>6391.5070917560852</v>
      </c>
      <c r="G121" s="27" t="b">
        <f t="shared" si="14"/>
        <v>1</v>
      </c>
      <c r="I121" s="20">
        <f t="shared" si="21"/>
        <v>5768.8834348843138</v>
      </c>
      <c r="J121" s="18">
        <f>Data!C117</f>
        <v>4.3E-3</v>
      </c>
      <c r="K121" s="20">
        <f t="shared" si="16"/>
        <v>5764.7211854860443</v>
      </c>
      <c r="L121" s="27" t="b">
        <f t="shared" si="17"/>
        <v>1</v>
      </c>
    </row>
    <row r="122" spans="2:12" x14ac:dyDescent="0.25">
      <c r="B122" s="16">
        <f t="shared" si="19"/>
        <v>10</v>
      </c>
      <c r="C122" s="22">
        <v>114</v>
      </c>
      <c r="D122" s="20">
        <f t="shared" si="20"/>
        <v>6391.5070917560852</v>
      </c>
      <c r="E122" s="18">
        <f>Data!C118</f>
        <v>8.3000000000000001E-3</v>
      </c>
      <c r="F122" s="20">
        <f t="shared" si="18"/>
        <v>6412.3338176145726</v>
      </c>
      <c r="G122" s="27" t="b">
        <f t="shared" si="14"/>
        <v>1</v>
      </c>
      <c r="I122" s="20">
        <f t="shared" si="21"/>
        <v>5764.7211854860443</v>
      </c>
      <c r="J122" s="18">
        <f>Data!C118</f>
        <v>8.3000000000000001E-3</v>
      </c>
      <c r="K122" s="20">
        <f t="shared" si="16"/>
        <v>5783.505529468951</v>
      </c>
      <c r="L122" s="27" t="b">
        <f t="shared" si="17"/>
        <v>1</v>
      </c>
    </row>
    <row r="123" spans="2:12" x14ac:dyDescent="0.25">
      <c r="B123" s="16">
        <f t="shared" si="19"/>
        <v>10</v>
      </c>
      <c r="C123" s="22">
        <v>115</v>
      </c>
      <c r="D123" s="20">
        <f t="shared" si="20"/>
        <v>6412.3338176145726</v>
      </c>
      <c r="E123" s="18">
        <f>Data!C119</f>
        <v>7.6E-3</v>
      </c>
      <c r="F123" s="20">
        <f t="shared" si="18"/>
        <v>6428.7622168553016</v>
      </c>
      <c r="G123" s="27" t="b">
        <f t="shared" si="14"/>
        <v>1</v>
      </c>
      <c r="I123" s="20">
        <f t="shared" si="21"/>
        <v>5783.505529468951</v>
      </c>
      <c r="J123" s="18">
        <f>Data!C119</f>
        <v>7.6E-3</v>
      </c>
      <c r="K123" s="20">
        <f t="shared" si="16"/>
        <v>5798.3228706354503</v>
      </c>
      <c r="L123" s="27" t="b">
        <f t="shared" si="17"/>
        <v>1</v>
      </c>
    </row>
    <row r="124" spans="2:12" x14ac:dyDescent="0.25">
      <c r="B124" s="16">
        <f t="shared" si="19"/>
        <v>10</v>
      </c>
      <c r="C124" s="22">
        <v>116</v>
      </c>
      <c r="D124" s="20">
        <f t="shared" si="20"/>
        <v>6428.7622168553016</v>
      </c>
      <c r="E124" s="18">
        <f>Data!C120</f>
        <v>5.1000000000000004E-3</v>
      </c>
      <c r="F124" s="20">
        <f t="shared" si="18"/>
        <v>6429.2411596404581</v>
      </c>
      <c r="G124" s="27" t="b">
        <f t="shared" si="14"/>
        <v>1</v>
      </c>
      <c r="I124" s="20">
        <f t="shared" si="21"/>
        <v>5798.3228706354503</v>
      </c>
      <c r="J124" s="18">
        <f>Data!C120</f>
        <v>5.1000000000000004E-3</v>
      </c>
      <c r="K124" s="20">
        <f t="shared" si="16"/>
        <v>5798.7548456893128</v>
      </c>
      <c r="L124" s="27" t="b">
        <f t="shared" si="17"/>
        <v>1</v>
      </c>
    </row>
    <row r="125" spans="2:12" x14ac:dyDescent="0.25">
      <c r="B125" s="16">
        <f t="shared" si="19"/>
        <v>10</v>
      </c>
      <c r="C125" s="22">
        <v>117</v>
      </c>
      <c r="D125" s="20">
        <f t="shared" si="20"/>
        <v>6429.2411596404581</v>
      </c>
      <c r="E125" s="18">
        <f>Data!C121</f>
        <v>8.9999999999999993E-3</v>
      </c>
      <c r="F125" s="20">
        <f t="shared" si="18"/>
        <v>6454.6688084268353</v>
      </c>
      <c r="G125" s="27" t="b">
        <f t="shared" si="14"/>
        <v>1</v>
      </c>
      <c r="I125" s="20">
        <f t="shared" si="21"/>
        <v>5798.7548456893128</v>
      </c>
      <c r="J125" s="18">
        <f>Data!C121</f>
        <v>8.9999999999999993E-3</v>
      </c>
      <c r="K125" s="20">
        <f t="shared" si="16"/>
        <v>5821.6889211040134</v>
      </c>
      <c r="L125" s="27" t="b">
        <f t="shared" si="17"/>
        <v>1</v>
      </c>
    </row>
    <row r="126" spans="2:12" x14ac:dyDescent="0.25">
      <c r="B126" s="16">
        <f t="shared" si="19"/>
        <v>10</v>
      </c>
      <c r="C126" s="22">
        <v>118</v>
      </c>
      <c r="D126" s="20">
        <f t="shared" si="20"/>
        <v>6454.6688084268353</v>
      </c>
      <c r="E126" s="18">
        <f>Data!C122</f>
        <v>8.8000000000000005E-3</v>
      </c>
      <c r="F126" s="20">
        <f t="shared" si="18"/>
        <v>6478.9125444712863</v>
      </c>
      <c r="G126" s="27" t="b">
        <f t="shared" si="14"/>
        <v>1</v>
      </c>
      <c r="I126" s="20">
        <f t="shared" si="21"/>
        <v>5821.6889211040134</v>
      </c>
      <c r="J126" s="18">
        <f>Data!C122</f>
        <v>8.8000000000000005E-3</v>
      </c>
      <c r="K126" s="20">
        <f t="shared" si="16"/>
        <v>5843.5551846916796</v>
      </c>
      <c r="L126" s="27" t="b">
        <f t="shared" si="17"/>
        <v>1</v>
      </c>
    </row>
    <row r="127" spans="2:12" x14ac:dyDescent="0.25">
      <c r="B127" s="16">
        <f t="shared" si="19"/>
        <v>10</v>
      </c>
      <c r="C127" s="22">
        <v>119</v>
      </c>
      <c r="D127" s="20">
        <f t="shared" si="20"/>
        <v>6478.9125444712863</v>
      </c>
      <c r="E127" s="18">
        <f>Data!C123</f>
        <v>1.09E-2</v>
      </c>
      <c r="F127" s="20">
        <f t="shared" si="18"/>
        <v>6516.7850277499929</v>
      </c>
      <c r="G127" s="27" t="b">
        <f t="shared" si="14"/>
        <v>1</v>
      </c>
      <c r="I127" s="20">
        <f t="shared" si="21"/>
        <v>5843.5551846916796</v>
      </c>
      <c r="J127" s="18">
        <f>Data!C123</f>
        <v>1.09E-2</v>
      </c>
      <c r="K127" s="20">
        <f t="shared" si="16"/>
        <v>5877.7136865237944</v>
      </c>
      <c r="L127" s="27" t="b">
        <f t="shared" si="17"/>
        <v>1</v>
      </c>
    </row>
    <row r="128" spans="2:12" x14ac:dyDescent="0.25">
      <c r="B128" s="16">
        <f t="shared" si="19"/>
        <v>10</v>
      </c>
      <c r="C128" s="22">
        <v>120</v>
      </c>
      <c r="D128" s="20">
        <f t="shared" si="20"/>
        <v>6516.7850277499929</v>
      </c>
      <c r="E128" s="18">
        <f>Data!C124</f>
        <v>4.7000000000000002E-3</v>
      </c>
      <c r="F128" s="20">
        <f t="shared" si="18"/>
        <v>6514.6768477935148</v>
      </c>
      <c r="G128" s="27" t="b">
        <f t="shared" si="14"/>
        <v>1</v>
      </c>
      <c r="I128" s="20">
        <f t="shared" si="21"/>
        <v>5877.7136865237944</v>
      </c>
      <c r="J128" s="18">
        <f>Data!C124</f>
        <v>4.7000000000000002E-3</v>
      </c>
      <c r="K128" s="20">
        <f t="shared" si="16"/>
        <v>5875.8122461462035</v>
      </c>
      <c r="L128" s="27" t="b">
        <f t="shared" si="17"/>
        <v>1</v>
      </c>
    </row>
    <row r="129" spans="4:9" x14ac:dyDescent="0.25">
      <c r="G129" s="24"/>
    </row>
    <row r="130" spans="4:9" x14ac:dyDescent="0.25">
      <c r="D130" s="22"/>
      <c r="E130" s="26" t="s">
        <v>51</v>
      </c>
      <c r="F130" s="20">
        <f>D4*(1+'Data Checks and Charts'!H10-'Fund Values'!D5)^120</f>
        <v>6547.1827442873819</v>
      </c>
      <c r="G130" s="28"/>
    </row>
    <row r="131" spans="4:9" ht="15" customHeight="1" x14ac:dyDescent="0.25">
      <c r="F131" s="33" t="s">
        <v>52</v>
      </c>
      <c r="G131" s="33"/>
      <c r="H131" s="33"/>
      <c r="I131" s="29"/>
    </row>
    <row r="132" spans="4:9" x14ac:dyDescent="0.25">
      <c r="F132" s="33"/>
      <c r="G132" s="33"/>
      <c r="H132" s="33"/>
      <c r="I132" s="29"/>
    </row>
    <row r="133" spans="4:9" x14ac:dyDescent="0.25">
      <c r="F133" s="33"/>
      <c r="G133" s="33"/>
      <c r="H133" s="33"/>
      <c r="I133" s="29"/>
    </row>
  </sheetData>
  <mergeCells count="2">
    <mergeCell ref="O27:W28"/>
    <mergeCell ref="F131:H13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AP133"/>
  <sheetViews>
    <sheetView topLeftCell="E1" zoomScale="85" zoomScaleNormal="85" workbookViewId="0">
      <selection activeCell="L8" sqref="L8"/>
    </sheetView>
  </sheetViews>
  <sheetFormatPr defaultRowHeight="15" x14ac:dyDescent="0.25"/>
  <cols>
    <col min="4" max="4" width="14.28515625" bestFit="1" customWidth="1"/>
    <col min="5" max="5" width="12.85546875" customWidth="1"/>
    <col min="6" max="6" width="13.42578125" bestFit="1" customWidth="1"/>
    <col min="7" max="8" width="13.42578125" customWidth="1"/>
    <col min="9" max="9" width="30.28515625" bestFit="1" customWidth="1"/>
    <col min="10" max="10" width="17.85546875" bestFit="1" customWidth="1"/>
    <col min="11" max="11" width="13.140625" bestFit="1" customWidth="1"/>
    <col min="12" max="12" width="9.85546875" bestFit="1" customWidth="1"/>
    <col min="14" max="14" width="14.28515625" bestFit="1" customWidth="1"/>
    <col min="15" max="15" width="11.7109375" bestFit="1" customWidth="1"/>
    <col min="16" max="16" width="13.42578125" bestFit="1" customWidth="1"/>
    <col min="17" max="18" width="13.42578125" customWidth="1"/>
    <col min="19" max="19" width="15.85546875" customWidth="1"/>
    <col min="20" max="20" width="17.85546875" bestFit="1" customWidth="1"/>
    <col min="21" max="21" width="13.140625" bestFit="1" customWidth="1"/>
    <col min="24" max="24" width="14.28515625" bestFit="1" customWidth="1"/>
    <col min="25" max="25" width="11.7109375" bestFit="1" customWidth="1"/>
    <col min="26" max="26" width="13.42578125" bestFit="1" customWidth="1"/>
    <col min="27" max="28" width="13.42578125" customWidth="1"/>
    <col min="29" max="29" width="15.85546875" customWidth="1"/>
    <col min="30" max="30" width="17.85546875" bestFit="1" customWidth="1"/>
    <col min="31" max="31" width="13.140625" bestFit="1" customWidth="1"/>
    <col min="34" max="34" width="14.28515625" bestFit="1" customWidth="1"/>
    <col min="35" max="35" width="11.7109375" bestFit="1" customWidth="1"/>
    <col min="36" max="36" width="13.42578125" bestFit="1" customWidth="1"/>
    <col min="37" max="38" width="13.42578125" customWidth="1"/>
    <col min="39" max="39" width="15.85546875" customWidth="1"/>
    <col min="40" max="40" width="17.85546875" bestFit="1" customWidth="1"/>
    <col min="41" max="41" width="13.140625" bestFit="1" customWidth="1"/>
    <col min="42" max="42" width="9.5703125" bestFit="1" customWidth="1"/>
  </cols>
  <sheetData>
    <row r="1" spans="2:42" x14ac:dyDescent="0.25">
      <c r="E1" s="30"/>
    </row>
    <row r="2" spans="2:42" x14ac:dyDescent="0.25">
      <c r="C2" s="22" t="s">
        <v>39</v>
      </c>
      <c r="D2" s="22"/>
      <c r="I2" s="22" t="s">
        <v>31</v>
      </c>
      <c r="J2" s="22"/>
      <c r="N2" s="9" t="s">
        <v>38</v>
      </c>
      <c r="S2" s="22" t="s">
        <v>31</v>
      </c>
      <c r="T2" s="22"/>
      <c r="X2" s="9" t="s">
        <v>38</v>
      </c>
      <c r="AC2" s="22" t="s">
        <v>31</v>
      </c>
      <c r="AD2" s="22"/>
      <c r="AH2" s="9" t="s">
        <v>38</v>
      </c>
      <c r="AM2" s="22" t="s">
        <v>31</v>
      </c>
      <c r="AN2" s="22"/>
    </row>
    <row r="4" spans="2:42" x14ac:dyDescent="0.25">
      <c r="C4" s="22" t="s">
        <v>26</v>
      </c>
      <c r="D4" s="14">
        <v>500</v>
      </c>
      <c r="I4" s="22" t="s">
        <v>16</v>
      </c>
      <c r="J4" s="20">
        <f>init_exp</f>
        <v>300</v>
      </c>
    </row>
    <row r="5" spans="2:42" x14ac:dyDescent="0.25">
      <c r="C5" s="22" t="s">
        <v>27</v>
      </c>
      <c r="D5" s="19">
        <f>charge</f>
        <v>5.0000000000000001E-3</v>
      </c>
      <c r="I5" s="22" t="s">
        <v>17</v>
      </c>
      <c r="J5" s="20">
        <f>fix_exp</f>
        <v>18</v>
      </c>
      <c r="O5" s="1"/>
      <c r="Y5" s="1"/>
      <c r="AI5" s="1"/>
    </row>
    <row r="6" spans="2:42" x14ac:dyDescent="0.25">
      <c r="I6" s="22" t="s">
        <v>18</v>
      </c>
      <c r="J6" s="19">
        <f>fl_exp</f>
        <v>2E-3</v>
      </c>
      <c r="L6" s="22" t="s">
        <v>37</v>
      </c>
      <c r="T6" s="1"/>
      <c r="V6" s="22" t="s">
        <v>37</v>
      </c>
      <c r="AD6" s="1"/>
      <c r="AF6" s="22" t="s">
        <v>37</v>
      </c>
      <c r="AN6" s="1"/>
      <c r="AP6" s="22" t="s">
        <v>37</v>
      </c>
    </row>
    <row r="7" spans="2:42" x14ac:dyDescent="0.25">
      <c r="D7" s="1"/>
      <c r="I7" s="22" t="s">
        <v>36</v>
      </c>
      <c r="J7" s="19">
        <f>disc</f>
        <v>3.0000000000000001E-3</v>
      </c>
      <c r="L7" s="20">
        <f>SUM(L11:L130)-$J$4</f>
        <v>-1250.6348264754065</v>
      </c>
      <c r="N7" s="22" t="s">
        <v>26</v>
      </c>
      <c r="O7" s="14">
        <v>1000</v>
      </c>
      <c r="S7" s="24"/>
      <c r="T7" s="1"/>
      <c r="V7" s="20">
        <f>SUM(V11:V130)-$J$4</f>
        <v>-384.14912145649396</v>
      </c>
      <c r="X7" s="22" t="s">
        <v>26</v>
      </c>
      <c r="Y7" s="14">
        <v>1500</v>
      </c>
      <c r="AD7" s="1"/>
      <c r="AF7" s="20">
        <f>SUM(AF11:AF130)-$J$4</f>
        <v>482.33658356241779</v>
      </c>
      <c r="AH7" s="22" t="s">
        <v>26</v>
      </c>
      <c r="AI7" s="14">
        <v>2000</v>
      </c>
      <c r="AN7" s="1"/>
      <c r="AP7" s="20">
        <f>SUM(AP11:AP130)-$J$4</f>
        <v>1348.8222885813323</v>
      </c>
    </row>
    <row r="8" spans="2:42" x14ac:dyDescent="0.25">
      <c r="K8" s="22" t="s">
        <v>53</v>
      </c>
      <c r="L8" s="32" t="str">
        <f>IF(ABS(NPV($J$7,$K$11:$K$130)*(1+$J$7)-$J$4-L7)&lt;0.0001,"OK","Check")</f>
        <v>OK</v>
      </c>
      <c r="U8" s="22" t="s">
        <v>53</v>
      </c>
      <c r="V8" s="11" t="str">
        <f>IF(V7&gt;L7,"OK","Check")</f>
        <v>OK</v>
      </c>
      <c r="AE8" s="22" t="s">
        <v>53</v>
      </c>
      <c r="AF8" s="11" t="str">
        <f>IF(AF7&gt;V7,"OK","Check")</f>
        <v>OK</v>
      </c>
      <c r="AO8" s="22" t="s">
        <v>53</v>
      </c>
      <c r="AP8" s="11" t="str">
        <f>IF(AP7&gt;AF7,"OK","Check")</f>
        <v>OK</v>
      </c>
    </row>
    <row r="10" spans="2:42" x14ac:dyDescent="0.25">
      <c r="B10" s="22" t="s">
        <v>28</v>
      </c>
      <c r="C10" s="22" t="s">
        <v>1</v>
      </c>
      <c r="D10" s="22" t="s">
        <v>29</v>
      </c>
      <c r="E10" s="22" t="s">
        <v>2</v>
      </c>
      <c r="F10" s="22" t="s">
        <v>30</v>
      </c>
      <c r="G10" s="23" t="s">
        <v>53</v>
      </c>
      <c r="I10" s="22" t="s">
        <v>32</v>
      </c>
      <c r="J10" s="22" t="s">
        <v>33</v>
      </c>
      <c r="K10" s="22" t="s">
        <v>34</v>
      </c>
      <c r="L10" s="22" t="s">
        <v>35</v>
      </c>
      <c r="N10" s="22" t="s">
        <v>29</v>
      </c>
      <c r="O10" s="22" t="s">
        <v>2</v>
      </c>
      <c r="P10" s="22" t="s">
        <v>30</v>
      </c>
      <c r="Q10" s="23" t="s">
        <v>53</v>
      </c>
      <c r="S10" s="22" t="s">
        <v>32</v>
      </c>
      <c r="T10" s="22" t="s">
        <v>33</v>
      </c>
      <c r="U10" s="22" t="s">
        <v>34</v>
      </c>
      <c r="V10" s="22" t="s">
        <v>35</v>
      </c>
      <c r="X10" s="22" t="s">
        <v>29</v>
      </c>
      <c r="Y10" s="22" t="s">
        <v>2</v>
      </c>
      <c r="Z10" s="22" t="s">
        <v>30</v>
      </c>
      <c r="AA10" s="23" t="s">
        <v>53</v>
      </c>
      <c r="AC10" s="22" t="s">
        <v>32</v>
      </c>
      <c r="AD10" s="22" t="s">
        <v>33</v>
      </c>
      <c r="AE10" s="22" t="s">
        <v>34</v>
      </c>
      <c r="AF10" s="22" t="s">
        <v>35</v>
      </c>
      <c r="AH10" s="22" t="s">
        <v>29</v>
      </c>
      <c r="AI10" s="22" t="s">
        <v>2</v>
      </c>
      <c r="AJ10" s="22" t="s">
        <v>30</v>
      </c>
      <c r="AK10" s="23" t="s">
        <v>53</v>
      </c>
      <c r="AM10" s="22" t="s">
        <v>32</v>
      </c>
      <c r="AN10" s="22" t="s">
        <v>33</v>
      </c>
      <c r="AO10" s="22" t="s">
        <v>34</v>
      </c>
      <c r="AP10" s="22" t="s">
        <v>35</v>
      </c>
    </row>
    <row r="11" spans="2:42" x14ac:dyDescent="0.25">
      <c r="B11" s="7">
        <v>1</v>
      </c>
      <c r="C11" s="22">
        <v>1</v>
      </c>
      <c r="D11" s="21">
        <f>D4</f>
        <v>500</v>
      </c>
      <c r="E11" s="18">
        <f>Data!C5</f>
        <v>5.5999999999999999E-3</v>
      </c>
      <c r="F11" s="20">
        <f t="shared" ref="F11:F42" si="0">D11*(1+E11)*(1-$D$5)</f>
        <v>500.286</v>
      </c>
      <c r="G11" s="27" t="b">
        <f>IF((E11-$D$5)&lt;0,F11&lt;D11,F11&gt;D11)</f>
        <v>1</v>
      </c>
      <c r="H11" s="6"/>
      <c r="I11" s="20">
        <f t="shared" ref="I11:I42" si="1">$D$5*D11</f>
        <v>2.5</v>
      </c>
      <c r="J11" s="20">
        <f>$J$6*D11+$J$5</f>
        <v>19</v>
      </c>
      <c r="K11" s="20">
        <f>I11-J11</f>
        <v>-16.5</v>
      </c>
      <c r="L11" s="20">
        <f>K11/(1+$J$7)^($C11-1)</f>
        <v>-16.5</v>
      </c>
      <c r="N11" s="21">
        <f>O7</f>
        <v>1000</v>
      </c>
      <c r="O11" s="19">
        <f>E11</f>
        <v>5.5999999999999999E-3</v>
      </c>
      <c r="P11" s="20">
        <f t="shared" ref="P11:P42" si="2">N11*(1+O11)*(1-$D$5)</f>
        <v>1000.572</v>
      </c>
      <c r="Q11" s="27" t="b">
        <f>IF((O11-$D$5)&lt;0,P11&lt;N11,P11&gt;N11)</f>
        <v>1</v>
      </c>
      <c r="R11" s="6"/>
      <c r="S11" s="20">
        <f t="shared" ref="S11:S42" si="3">$D$5*N11</f>
        <v>5</v>
      </c>
      <c r="T11" s="20">
        <f>$J$6*N11+$J$5</f>
        <v>20</v>
      </c>
      <c r="U11" s="20">
        <f>S11-T11</f>
        <v>-15</v>
      </c>
      <c r="V11" s="20">
        <f>U11/(1+$J$7)^($C11-1)</f>
        <v>-15</v>
      </c>
      <c r="X11" s="21">
        <f>Y7</f>
        <v>1500</v>
      </c>
      <c r="Y11" s="18">
        <f>O11</f>
        <v>5.5999999999999999E-3</v>
      </c>
      <c r="Z11" s="20">
        <f t="shared" ref="Z11:Z42" si="4">X11*(1+Y11)*(1-$D$5)</f>
        <v>1500.8580000000002</v>
      </c>
      <c r="AA11" s="27" t="b">
        <f>IF((Y11-$D$5)&lt;0,Z11&lt;X11,Z11&gt;X11)</f>
        <v>1</v>
      </c>
      <c r="AB11" s="6"/>
      <c r="AC11" s="20">
        <f t="shared" ref="AC11:AC42" si="5">$D$5*X11</f>
        <v>7.5</v>
      </c>
      <c r="AD11" s="20">
        <f>$J$6*X11+$J$5</f>
        <v>21</v>
      </c>
      <c r="AE11" s="20">
        <f>AC11-AD11</f>
        <v>-13.5</v>
      </c>
      <c r="AF11" s="20">
        <f>AE11/(1+$J$7)^($C11-1)</f>
        <v>-13.5</v>
      </c>
      <c r="AH11" s="21">
        <f>AI7</f>
        <v>2000</v>
      </c>
      <c r="AI11" s="18">
        <f>Y11</f>
        <v>5.5999999999999999E-3</v>
      </c>
      <c r="AJ11" s="20">
        <f t="shared" ref="AJ11:AJ42" si="6">AH11*(1+AI11)*(1-$D$5)</f>
        <v>2001.144</v>
      </c>
      <c r="AK11" s="27" t="b">
        <f>IF((AI11-$D$5)&lt;0,AJ11&lt;AH11,AJ11&gt;AH11)</f>
        <v>1</v>
      </c>
      <c r="AL11" s="6"/>
      <c r="AM11" s="20">
        <f t="shared" ref="AM11:AM42" si="7">$D$5*AH11</f>
        <v>10</v>
      </c>
      <c r="AN11" s="20">
        <f t="shared" ref="AN11:AN42" si="8">$J$6*AH11+$J$5</f>
        <v>22</v>
      </c>
      <c r="AO11" s="20">
        <f>AM11-AN11</f>
        <v>-12</v>
      </c>
      <c r="AP11" s="20">
        <f>AO11/(1+$J$7)^($C11-1)</f>
        <v>-12</v>
      </c>
    </row>
    <row r="12" spans="2:42" x14ac:dyDescent="0.25">
      <c r="B12" s="16">
        <f t="shared" ref="B12:B43" si="9">IF(MOD(C11,12)= 0,B11+1,B11)</f>
        <v>1</v>
      </c>
      <c r="C12" s="22">
        <v>2</v>
      </c>
      <c r="D12" s="20">
        <f>IF($B12=$B11+1,$D$4,0)+F11</f>
        <v>500.286</v>
      </c>
      <c r="E12" s="18">
        <f>Data!C6</f>
        <v>4.5999999999999999E-3</v>
      </c>
      <c r="F12" s="20">
        <f t="shared" si="0"/>
        <v>500.07437902199996</v>
      </c>
      <c r="G12" s="27" t="b">
        <f t="shared" ref="G12:G75" si="10">IF((E12-$D$5)&lt;0,F12&lt;D12,F12&gt;D12)</f>
        <v>1</v>
      </c>
      <c r="H12" s="6"/>
      <c r="I12" s="20">
        <f t="shared" si="1"/>
        <v>2.50143</v>
      </c>
      <c r="J12" s="20">
        <f t="shared" ref="J12:J75" si="11">$J$6*D12+$J$5</f>
        <v>19.000571999999998</v>
      </c>
      <c r="K12" s="20">
        <f t="shared" ref="K12:K75" si="12">I12-J12</f>
        <v>-16.499141999999999</v>
      </c>
      <c r="L12" s="20">
        <f t="shared" ref="L12:L75" si="13">K12/(1+$J$7)^($C12-1)</f>
        <v>-16.4497926221336</v>
      </c>
      <c r="N12" s="20">
        <f>IF($B12=$B11+1,$O$7,0)+P11</f>
        <v>1000.572</v>
      </c>
      <c r="O12" s="19">
        <f t="shared" ref="O12:O75" si="14">E12</f>
        <v>4.5999999999999999E-3</v>
      </c>
      <c r="P12" s="20">
        <f t="shared" si="2"/>
        <v>1000.1487580439999</v>
      </c>
      <c r="Q12" s="27" t="b">
        <f t="shared" ref="Q12:Q75" si="15">IF((O12-$D$5)&lt;0,P12&lt;N12,P12&gt;N12)</f>
        <v>1</v>
      </c>
      <c r="R12" s="6"/>
      <c r="S12" s="20">
        <f t="shared" si="3"/>
        <v>5.0028600000000001</v>
      </c>
      <c r="T12" s="20">
        <f t="shared" ref="T12:T75" si="16">$J$6*N12+$J$5</f>
        <v>20.001144</v>
      </c>
      <c r="U12" s="20">
        <f t="shared" ref="U12:U75" si="17">S12-T12</f>
        <v>-14.998284</v>
      </c>
      <c r="V12" s="20">
        <f t="shared" ref="V12:V75" si="18">U12/(1+$J$7)^($C12-1)</f>
        <v>-14.953423728813561</v>
      </c>
      <c r="X12" s="20">
        <f>IF($B12=$B11+1,$Y$7,0)+Z11</f>
        <v>1500.8580000000002</v>
      </c>
      <c r="Y12" s="18">
        <f t="shared" ref="Y12:Y75" si="19">O12</f>
        <v>4.5999999999999999E-3</v>
      </c>
      <c r="Z12" s="20">
        <f t="shared" si="4"/>
        <v>1500.2231370659999</v>
      </c>
      <c r="AA12" s="27" t="b">
        <f t="shared" ref="AA12:AA75" si="20">IF((Y12-$D$5)&lt;0,Z12&lt;X12,Z12&gt;X12)</f>
        <v>1</v>
      </c>
      <c r="AB12" s="6"/>
      <c r="AC12" s="20">
        <f t="shared" si="5"/>
        <v>7.504290000000001</v>
      </c>
      <c r="AD12" s="20">
        <f t="shared" ref="AD12:AD75" si="21">$J$6*X12+$J$5</f>
        <v>21.001716000000002</v>
      </c>
      <c r="AE12" s="20">
        <f t="shared" ref="AE12:AE75" si="22">AC12-AD12</f>
        <v>-13.497426000000001</v>
      </c>
      <c r="AF12" s="20">
        <f t="shared" ref="AF12:AF75" si="23">AE12/(1+$J$7)^($C12-1)</f>
        <v>-13.457054835493521</v>
      </c>
      <c r="AH12" s="20">
        <f>IF($B12=$B11+1,$AI$7,0)+AJ11</f>
        <v>2001.144</v>
      </c>
      <c r="AI12" s="18">
        <f t="shared" ref="AI12:AI75" si="24">Y12</f>
        <v>4.5999999999999999E-3</v>
      </c>
      <c r="AJ12" s="20">
        <f t="shared" si="6"/>
        <v>2000.2975160879998</v>
      </c>
      <c r="AK12" s="27" t="b">
        <f t="shared" ref="AK12:AK75" si="25">IF((AI12-$D$5)&lt;0,AJ12&lt;AH12,AJ12&gt;AH12)</f>
        <v>1</v>
      </c>
      <c r="AL12" s="6"/>
      <c r="AM12" s="20">
        <f t="shared" si="7"/>
        <v>10.00572</v>
      </c>
      <c r="AN12" s="20">
        <f t="shared" si="8"/>
        <v>22.002288</v>
      </c>
      <c r="AO12" s="20">
        <f t="shared" ref="AO12:AO75" si="26">AM12-AN12</f>
        <v>-11.996568</v>
      </c>
      <c r="AP12" s="20">
        <f t="shared" ref="AP12:AP75" si="27">AO12/(1+$J$7)^($C12-1)</f>
        <v>-11.96068594217348</v>
      </c>
    </row>
    <row r="13" spans="2:42" x14ac:dyDescent="0.25">
      <c r="B13" s="16">
        <f t="shared" si="9"/>
        <v>1</v>
      </c>
      <c r="C13" s="22">
        <v>3</v>
      </c>
      <c r="D13" s="20">
        <f t="shared" ref="D13:D76" si="28">IF($B13=$B12+1,$D$4,0)+F12</f>
        <v>500.07437902199996</v>
      </c>
      <c r="E13" s="18">
        <f>Data!C7</f>
        <v>5.7999999999999996E-3</v>
      </c>
      <c r="F13" s="20">
        <f t="shared" si="0"/>
        <v>500.45993636822595</v>
      </c>
      <c r="G13" s="27" t="b">
        <f t="shared" si="10"/>
        <v>1</v>
      </c>
      <c r="H13" s="6"/>
      <c r="I13" s="20">
        <f t="shared" si="1"/>
        <v>2.5003718951099998</v>
      </c>
      <c r="J13" s="20">
        <f t="shared" si="11"/>
        <v>19.000148758043998</v>
      </c>
      <c r="K13" s="20">
        <f t="shared" si="12"/>
        <v>-16.499776862933999</v>
      </c>
      <c r="L13" s="20">
        <f t="shared" si="13"/>
        <v>-16.401221920414233</v>
      </c>
      <c r="N13" s="20">
        <f t="shared" ref="N13:N76" si="29">IF($B13=$B12+1,$O$7,0)+P12</f>
        <v>1000.1487580439999</v>
      </c>
      <c r="O13" s="19">
        <f t="shared" si="14"/>
        <v>5.7999999999999996E-3</v>
      </c>
      <c r="P13" s="20">
        <f t="shared" si="2"/>
        <v>1000.9198727364519</v>
      </c>
      <c r="Q13" s="27" t="b">
        <f t="shared" si="15"/>
        <v>1</v>
      </c>
      <c r="R13" s="6"/>
      <c r="S13" s="20">
        <f t="shared" si="3"/>
        <v>5.0007437902199996</v>
      </c>
      <c r="T13" s="20">
        <f t="shared" si="16"/>
        <v>20.000297516088001</v>
      </c>
      <c r="U13" s="20">
        <f t="shared" si="17"/>
        <v>-14.999553725868001</v>
      </c>
      <c r="V13" s="20">
        <f t="shared" si="18"/>
        <v>-14.90995977756462</v>
      </c>
      <c r="X13" s="20">
        <f t="shared" ref="X13:X76" si="30">IF($B13=$B12+1,$Y$7,0)+Z12</f>
        <v>1500.2231370659999</v>
      </c>
      <c r="Y13" s="18">
        <f t="shared" si="19"/>
        <v>5.7999999999999996E-3</v>
      </c>
      <c r="Z13" s="20">
        <f t="shared" si="4"/>
        <v>1501.3798091046779</v>
      </c>
      <c r="AA13" s="27" t="b">
        <f t="shared" si="20"/>
        <v>1</v>
      </c>
      <c r="AB13" s="6"/>
      <c r="AC13" s="20">
        <f t="shared" si="5"/>
        <v>7.5011156853299994</v>
      </c>
      <c r="AD13" s="20">
        <f t="shared" si="21"/>
        <v>21.000446274131999</v>
      </c>
      <c r="AE13" s="20">
        <f t="shared" si="22"/>
        <v>-13.499330588802</v>
      </c>
      <c r="AF13" s="20">
        <f t="shared" si="23"/>
        <v>-13.418697634715</v>
      </c>
      <c r="AH13" s="20">
        <f t="shared" ref="AH13:AH76" si="31">IF($B13=$B12+1,$AI$7,0)+AJ12</f>
        <v>2000.2975160879998</v>
      </c>
      <c r="AI13" s="18">
        <f t="shared" si="24"/>
        <v>5.7999999999999996E-3</v>
      </c>
      <c r="AJ13" s="20">
        <f t="shared" si="6"/>
        <v>2001.8397454729038</v>
      </c>
      <c r="AK13" s="27" t="b">
        <f t="shared" si="25"/>
        <v>1</v>
      </c>
      <c r="AL13" s="6"/>
      <c r="AM13" s="20">
        <f t="shared" si="7"/>
        <v>10.001487580439999</v>
      </c>
      <c r="AN13" s="20">
        <f t="shared" si="8"/>
        <v>22.000595032176001</v>
      </c>
      <c r="AO13" s="20">
        <f t="shared" si="26"/>
        <v>-11.999107451736002</v>
      </c>
      <c r="AP13" s="20">
        <f t="shared" si="27"/>
        <v>-11.927435491865387</v>
      </c>
    </row>
    <row r="14" spans="2:42" x14ac:dyDescent="0.25">
      <c r="B14" s="16">
        <f t="shared" si="9"/>
        <v>1</v>
      </c>
      <c r="C14" s="22">
        <v>4</v>
      </c>
      <c r="D14" s="20">
        <f t="shared" si="28"/>
        <v>500.45993636822595</v>
      </c>
      <c r="E14" s="18">
        <f>Data!C8</f>
        <v>4.0000000000000001E-3</v>
      </c>
      <c r="F14" s="20">
        <f t="shared" si="0"/>
        <v>499.94946723313041</v>
      </c>
      <c r="G14" s="27" t="b">
        <f t="shared" si="10"/>
        <v>1</v>
      </c>
      <c r="H14" s="6"/>
      <c r="I14" s="20">
        <f t="shared" si="1"/>
        <v>2.5022996818411296</v>
      </c>
      <c r="J14" s="20">
        <f t="shared" si="11"/>
        <v>19.000919872736453</v>
      </c>
      <c r="K14" s="20">
        <f t="shared" si="12"/>
        <v>-16.498620190895323</v>
      </c>
      <c r="L14" s="20">
        <f t="shared" si="13"/>
        <v>-16.351019100002095</v>
      </c>
      <c r="N14" s="20">
        <f t="shared" si="29"/>
        <v>1000.9198727364519</v>
      </c>
      <c r="O14" s="19">
        <f t="shared" si="14"/>
        <v>4.0000000000000001E-3</v>
      </c>
      <c r="P14" s="20">
        <f t="shared" si="2"/>
        <v>999.89893446626081</v>
      </c>
      <c r="Q14" s="27" t="b">
        <f t="shared" si="15"/>
        <v>1</v>
      </c>
      <c r="R14" s="6"/>
      <c r="S14" s="20">
        <f t="shared" si="3"/>
        <v>5.0045993636822592</v>
      </c>
      <c r="T14" s="20">
        <f t="shared" si="16"/>
        <v>20.001839745472903</v>
      </c>
      <c r="U14" s="20">
        <f t="shared" si="17"/>
        <v>-14.997240381790643</v>
      </c>
      <c r="V14" s="20">
        <f t="shared" si="18"/>
        <v>-14.863071038225666</v>
      </c>
      <c r="X14" s="20">
        <f t="shared" si="30"/>
        <v>1501.3798091046779</v>
      </c>
      <c r="Y14" s="18">
        <f t="shared" si="19"/>
        <v>4.0000000000000001E-3</v>
      </c>
      <c r="Z14" s="20">
        <f t="shared" si="4"/>
        <v>1499.8484016993909</v>
      </c>
      <c r="AA14" s="27" t="b">
        <f t="shared" si="20"/>
        <v>1</v>
      </c>
      <c r="AB14" s="6"/>
      <c r="AC14" s="20">
        <f t="shared" si="5"/>
        <v>7.5068990455233893</v>
      </c>
      <c r="AD14" s="20">
        <f t="shared" si="21"/>
        <v>21.002759618209357</v>
      </c>
      <c r="AE14" s="20">
        <f t="shared" si="22"/>
        <v>-13.495860572685967</v>
      </c>
      <c r="AF14" s="20">
        <f t="shared" si="23"/>
        <v>-13.375122976449243</v>
      </c>
      <c r="AH14" s="20">
        <f t="shared" si="31"/>
        <v>2001.8397454729038</v>
      </c>
      <c r="AI14" s="18">
        <f t="shared" si="24"/>
        <v>4.0000000000000001E-3</v>
      </c>
      <c r="AJ14" s="20">
        <f t="shared" si="6"/>
        <v>1999.7978689325216</v>
      </c>
      <c r="AK14" s="27" t="b">
        <f t="shared" si="25"/>
        <v>1</v>
      </c>
      <c r="AL14" s="6"/>
      <c r="AM14" s="20">
        <f t="shared" si="7"/>
        <v>10.009198727364518</v>
      </c>
      <c r="AN14" s="20">
        <f t="shared" si="8"/>
        <v>22.003679490945807</v>
      </c>
      <c r="AO14" s="20">
        <f t="shared" si="26"/>
        <v>-11.994480763581288</v>
      </c>
      <c r="AP14" s="20">
        <f t="shared" si="27"/>
        <v>-11.887174914672817</v>
      </c>
    </row>
    <row r="15" spans="2:42" x14ac:dyDescent="0.25">
      <c r="B15" s="16">
        <f t="shared" si="9"/>
        <v>1</v>
      </c>
      <c r="C15" s="22">
        <v>5</v>
      </c>
      <c r="D15" s="20">
        <f t="shared" si="28"/>
        <v>499.94946723313041</v>
      </c>
      <c r="E15" s="18">
        <f>Data!C9</f>
        <v>5.5999999999999999E-3</v>
      </c>
      <c r="F15" s="20">
        <f t="shared" si="0"/>
        <v>500.23543832838777</v>
      </c>
      <c r="G15" s="27" t="b">
        <f t="shared" si="10"/>
        <v>1</v>
      </c>
      <c r="H15" s="6"/>
      <c r="I15" s="20">
        <f t="shared" si="1"/>
        <v>2.4997473361656519</v>
      </c>
      <c r="J15" s="20">
        <f t="shared" si="11"/>
        <v>18.999898934466263</v>
      </c>
      <c r="K15" s="20">
        <f t="shared" si="12"/>
        <v>-16.500151598300612</v>
      </c>
      <c r="L15" s="20">
        <f t="shared" si="13"/>
        <v>-16.303625929237398</v>
      </c>
      <c r="N15" s="20">
        <f t="shared" si="29"/>
        <v>999.89893446626081</v>
      </c>
      <c r="O15" s="19">
        <f t="shared" si="14"/>
        <v>5.5999999999999999E-3</v>
      </c>
      <c r="P15" s="20">
        <f t="shared" si="2"/>
        <v>1000.4708766567755</v>
      </c>
      <c r="Q15" s="27" t="b">
        <f t="shared" si="15"/>
        <v>1</v>
      </c>
      <c r="R15" s="6"/>
      <c r="S15" s="20">
        <f t="shared" si="3"/>
        <v>4.9994946723313038</v>
      </c>
      <c r="T15" s="20">
        <f t="shared" si="16"/>
        <v>19.999797868932522</v>
      </c>
      <c r="U15" s="20">
        <f t="shared" si="17"/>
        <v>-15.000303196601218</v>
      </c>
      <c r="V15" s="20">
        <f t="shared" si="18"/>
        <v>-14.821641527688628</v>
      </c>
      <c r="X15" s="20">
        <f t="shared" si="30"/>
        <v>1499.8484016993909</v>
      </c>
      <c r="Y15" s="18">
        <f t="shared" si="19"/>
        <v>5.5999999999999999E-3</v>
      </c>
      <c r="Z15" s="20">
        <f t="shared" si="4"/>
        <v>1500.7063149851631</v>
      </c>
      <c r="AA15" s="27" t="b">
        <f t="shared" si="20"/>
        <v>1</v>
      </c>
      <c r="AB15" s="6"/>
      <c r="AC15" s="20">
        <f t="shared" si="5"/>
        <v>7.4992420084969549</v>
      </c>
      <c r="AD15" s="20">
        <f t="shared" si="21"/>
        <v>20.999696803398781</v>
      </c>
      <c r="AE15" s="20">
        <f t="shared" si="22"/>
        <v>-13.500454794901826</v>
      </c>
      <c r="AF15" s="20">
        <f t="shared" si="23"/>
        <v>-13.33965712613986</v>
      </c>
      <c r="AH15" s="20">
        <f t="shared" si="31"/>
        <v>1999.7978689325216</v>
      </c>
      <c r="AI15" s="18">
        <f t="shared" si="24"/>
        <v>5.5999999999999999E-3</v>
      </c>
      <c r="AJ15" s="20">
        <f t="shared" si="6"/>
        <v>2000.9417533135511</v>
      </c>
      <c r="AK15" s="27" t="b">
        <f t="shared" si="25"/>
        <v>1</v>
      </c>
      <c r="AL15" s="6"/>
      <c r="AM15" s="20">
        <f t="shared" si="7"/>
        <v>9.9989893446626077</v>
      </c>
      <c r="AN15" s="20">
        <f t="shared" si="8"/>
        <v>21.999595737865043</v>
      </c>
      <c r="AO15" s="20">
        <f t="shared" si="26"/>
        <v>-12.000606393202435</v>
      </c>
      <c r="AP15" s="20">
        <f t="shared" si="27"/>
        <v>-11.857672724591094</v>
      </c>
    </row>
    <row r="16" spans="2:42" x14ac:dyDescent="0.25">
      <c r="B16" s="16">
        <f t="shared" si="9"/>
        <v>1</v>
      </c>
      <c r="C16" s="22">
        <v>6</v>
      </c>
      <c r="D16" s="20">
        <f t="shared" si="28"/>
        <v>500.23543832838777</v>
      </c>
      <c r="E16" s="18">
        <f>Data!C10</f>
        <v>8.8000000000000005E-3</v>
      </c>
      <c r="F16" s="20">
        <f t="shared" si="0"/>
        <v>502.11432263474916</v>
      </c>
      <c r="G16" s="27" t="b">
        <f t="shared" si="10"/>
        <v>1</v>
      </c>
      <c r="H16" s="6"/>
      <c r="I16" s="20">
        <f t="shared" si="1"/>
        <v>2.501177191641939</v>
      </c>
      <c r="J16" s="20">
        <f t="shared" si="11"/>
        <v>19.000470876656777</v>
      </c>
      <c r="K16" s="20">
        <f t="shared" si="12"/>
        <v>-16.499293685014838</v>
      </c>
      <c r="L16" s="20">
        <f t="shared" si="13"/>
        <v>-16.254016185602904</v>
      </c>
      <c r="N16" s="20">
        <f t="shared" si="29"/>
        <v>1000.4708766567755</v>
      </c>
      <c r="O16" s="19">
        <f t="shared" si="14"/>
        <v>8.8000000000000005E-3</v>
      </c>
      <c r="P16" s="20">
        <f t="shared" si="2"/>
        <v>1004.2286452694983</v>
      </c>
      <c r="Q16" s="27" t="b">
        <f t="shared" si="15"/>
        <v>1</v>
      </c>
      <c r="R16" s="6"/>
      <c r="S16" s="20">
        <f t="shared" si="3"/>
        <v>5.0023543832838779</v>
      </c>
      <c r="T16" s="20">
        <f t="shared" si="16"/>
        <v>20.000941753313551</v>
      </c>
      <c r="U16" s="20">
        <f t="shared" si="17"/>
        <v>-14.998587370029673</v>
      </c>
      <c r="V16" s="20">
        <f t="shared" si="18"/>
        <v>-14.775619279694174</v>
      </c>
      <c r="X16" s="20">
        <f t="shared" si="30"/>
        <v>1500.7063149851631</v>
      </c>
      <c r="Y16" s="18">
        <f t="shared" si="19"/>
        <v>8.8000000000000005E-3</v>
      </c>
      <c r="Z16" s="20">
        <f t="shared" si="4"/>
        <v>1506.3429679042472</v>
      </c>
      <c r="AA16" s="27" t="b">
        <f t="shared" si="20"/>
        <v>1</v>
      </c>
      <c r="AB16" s="6"/>
      <c r="AC16" s="20">
        <f t="shared" si="5"/>
        <v>7.503531574925816</v>
      </c>
      <c r="AD16" s="20">
        <f t="shared" si="21"/>
        <v>21.001412629970325</v>
      </c>
      <c r="AE16" s="20">
        <f t="shared" si="22"/>
        <v>-13.497881055044509</v>
      </c>
      <c r="AF16" s="20">
        <f t="shared" si="23"/>
        <v>-13.297222373785447</v>
      </c>
      <c r="AH16" s="20">
        <f t="shared" si="31"/>
        <v>2000.9417533135511</v>
      </c>
      <c r="AI16" s="18">
        <f t="shared" si="24"/>
        <v>8.8000000000000005E-3</v>
      </c>
      <c r="AJ16" s="20">
        <f t="shared" si="6"/>
        <v>2008.4572905389966</v>
      </c>
      <c r="AK16" s="27" t="b">
        <f t="shared" si="25"/>
        <v>1</v>
      </c>
      <c r="AL16" s="6"/>
      <c r="AM16" s="20">
        <f t="shared" si="7"/>
        <v>10.004708766567756</v>
      </c>
      <c r="AN16" s="20">
        <f t="shared" si="8"/>
        <v>22.001883506627102</v>
      </c>
      <c r="AO16" s="20">
        <f t="shared" si="26"/>
        <v>-11.997174740059346</v>
      </c>
      <c r="AP16" s="20">
        <f t="shared" si="27"/>
        <v>-11.818825467876721</v>
      </c>
    </row>
    <row r="17" spans="2:42" x14ac:dyDescent="0.25">
      <c r="B17" s="16">
        <f t="shared" si="9"/>
        <v>1</v>
      </c>
      <c r="C17" s="22">
        <v>7</v>
      </c>
      <c r="D17" s="20">
        <f t="shared" si="28"/>
        <v>502.11432263474916</v>
      </c>
      <c r="E17" s="18">
        <f>Data!C11</f>
        <v>5.1999999999999998E-3</v>
      </c>
      <c r="F17" s="20">
        <f t="shared" si="0"/>
        <v>502.20169052688766</v>
      </c>
      <c r="G17" s="27" t="b">
        <f t="shared" si="10"/>
        <v>1</v>
      </c>
      <c r="H17" s="6"/>
      <c r="I17" s="20">
        <f t="shared" si="1"/>
        <v>2.5105716131737457</v>
      </c>
      <c r="J17" s="20">
        <f t="shared" si="11"/>
        <v>19.0042286452695</v>
      </c>
      <c r="K17" s="20">
        <f t="shared" si="12"/>
        <v>-16.493657032095754</v>
      </c>
      <c r="L17" s="20">
        <f t="shared" si="13"/>
        <v>-16.199863735617463</v>
      </c>
      <c r="N17" s="20">
        <f t="shared" si="29"/>
        <v>1004.2286452694983</v>
      </c>
      <c r="O17" s="19">
        <f t="shared" si="14"/>
        <v>5.1999999999999998E-3</v>
      </c>
      <c r="P17" s="20">
        <f t="shared" si="2"/>
        <v>1004.4033810537753</v>
      </c>
      <c r="Q17" s="27" t="b">
        <f t="shared" si="15"/>
        <v>1</v>
      </c>
      <c r="R17" s="6"/>
      <c r="S17" s="20">
        <f t="shared" si="3"/>
        <v>5.0211432263474913</v>
      </c>
      <c r="T17" s="20">
        <f t="shared" si="16"/>
        <v>20.008457290538995</v>
      </c>
      <c r="U17" s="20">
        <f t="shared" si="17"/>
        <v>-14.987314064191505</v>
      </c>
      <c r="V17" s="20">
        <f t="shared" si="18"/>
        <v>-14.720352504623124</v>
      </c>
      <c r="X17" s="20">
        <f t="shared" si="30"/>
        <v>1506.3429679042472</v>
      </c>
      <c r="Y17" s="18">
        <f t="shared" si="19"/>
        <v>5.1999999999999998E-3</v>
      </c>
      <c r="Z17" s="20">
        <f t="shared" si="4"/>
        <v>1506.6050715806628</v>
      </c>
      <c r="AA17" s="27" t="b">
        <f t="shared" si="20"/>
        <v>1</v>
      </c>
      <c r="AB17" s="6"/>
      <c r="AC17" s="20">
        <f t="shared" si="5"/>
        <v>7.5317148395212357</v>
      </c>
      <c r="AD17" s="20">
        <f t="shared" si="21"/>
        <v>21.012685935808495</v>
      </c>
      <c r="AE17" s="20">
        <f t="shared" si="22"/>
        <v>-13.480971096287259</v>
      </c>
      <c r="AF17" s="20">
        <f t="shared" si="23"/>
        <v>-13.240841273628789</v>
      </c>
      <c r="AH17" s="20">
        <f t="shared" si="31"/>
        <v>2008.4572905389966</v>
      </c>
      <c r="AI17" s="18">
        <f t="shared" si="24"/>
        <v>5.1999999999999998E-3</v>
      </c>
      <c r="AJ17" s="20">
        <f t="shared" si="6"/>
        <v>2008.8067621075506</v>
      </c>
      <c r="AK17" s="27" t="b">
        <f t="shared" si="25"/>
        <v>1</v>
      </c>
      <c r="AL17" s="6"/>
      <c r="AM17" s="20">
        <f t="shared" si="7"/>
        <v>10.042286452694983</v>
      </c>
      <c r="AN17" s="20">
        <f t="shared" si="8"/>
        <v>22.016914581077994</v>
      </c>
      <c r="AO17" s="20">
        <f t="shared" si="26"/>
        <v>-11.974628128383012</v>
      </c>
      <c r="AP17" s="20">
        <f t="shared" si="27"/>
        <v>-11.76133004263445</v>
      </c>
    </row>
    <row r="18" spans="2:42" x14ac:dyDescent="0.25">
      <c r="B18" s="16">
        <f t="shared" si="9"/>
        <v>1</v>
      </c>
      <c r="C18" s="22">
        <v>8</v>
      </c>
      <c r="D18" s="20">
        <f t="shared" si="28"/>
        <v>502.20169052688766</v>
      </c>
      <c r="E18" s="18">
        <f>Data!C12</f>
        <v>7.4999999999999997E-3</v>
      </c>
      <c r="F18" s="20">
        <f t="shared" si="0"/>
        <v>503.43836218981016</v>
      </c>
      <c r="G18" s="27" t="b">
        <f t="shared" si="10"/>
        <v>1</v>
      </c>
      <c r="H18" s="6"/>
      <c r="I18" s="20">
        <f t="shared" si="1"/>
        <v>2.5110084526344383</v>
      </c>
      <c r="J18" s="20">
        <f t="shared" si="11"/>
        <v>19.004403381053777</v>
      </c>
      <c r="K18" s="20">
        <f t="shared" si="12"/>
        <v>-16.493394928419338</v>
      </c>
      <c r="L18" s="20">
        <f t="shared" si="13"/>
        <v>-16.15115284213686</v>
      </c>
      <c r="N18" s="20">
        <f t="shared" si="29"/>
        <v>1004.4033810537753</v>
      </c>
      <c r="O18" s="19">
        <f t="shared" si="14"/>
        <v>7.4999999999999997E-3</v>
      </c>
      <c r="P18" s="20">
        <f t="shared" si="2"/>
        <v>1006.8767243796203</v>
      </c>
      <c r="Q18" s="27" t="b">
        <f t="shared" si="15"/>
        <v>1</v>
      </c>
      <c r="R18" s="6"/>
      <c r="S18" s="20">
        <f t="shared" si="3"/>
        <v>5.0220169052688766</v>
      </c>
      <c r="T18" s="20">
        <f t="shared" si="16"/>
        <v>20.00880676210755</v>
      </c>
      <c r="U18" s="20">
        <f t="shared" si="17"/>
        <v>-14.986789856838673</v>
      </c>
      <c r="V18" s="20">
        <f t="shared" si="18"/>
        <v>-14.675810204102429</v>
      </c>
      <c r="X18" s="20">
        <f t="shared" si="30"/>
        <v>1506.6050715806628</v>
      </c>
      <c r="Y18" s="18">
        <f t="shared" si="19"/>
        <v>7.4999999999999997E-3</v>
      </c>
      <c r="Z18" s="20">
        <f t="shared" si="4"/>
        <v>1510.3150865694302</v>
      </c>
      <c r="AA18" s="27" t="b">
        <f t="shared" si="20"/>
        <v>1</v>
      </c>
      <c r="AB18" s="6"/>
      <c r="AC18" s="20">
        <f t="shared" si="5"/>
        <v>7.5330253579033135</v>
      </c>
      <c r="AD18" s="20">
        <f t="shared" si="21"/>
        <v>21.013210143161324</v>
      </c>
      <c r="AE18" s="20">
        <f t="shared" si="22"/>
        <v>-13.480184785258011</v>
      </c>
      <c r="AF18" s="20">
        <f t="shared" si="23"/>
        <v>-13.200467566068003</v>
      </c>
      <c r="AH18" s="20">
        <f t="shared" si="31"/>
        <v>2008.8067621075506</v>
      </c>
      <c r="AI18" s="18">
        <f t="shared" si="24"/>
        <v>7.4999999999999997E-3</v>
      </c>
      <c r="AJ18" s="20">
        <f t="shared" si="6"/>
        <v>2013.7534487592407</v>
      </c>
      <c r="AK18" s="27" t="b">
        <f t="shared" si="25"/>
        <v>1</v>
      </c>
      <c r="AL18" s="6"/>
      <c r="AM18" s="20">
        <f t="shared" si="7"/>
        <v>10.044033810537753</v>
      </c>
      <c r="AN18" s="20">
        <f t="shared" si="8"/>
        <v>22.017613524215101</v>
      </c>
      <c r="AO18" s="20">
        <f t="shared" si="26"/>
        <v>-11.973579713677347</v>
      </c>
      <c r="AP18" s="20">
        <f t="shared" si="27"/>
        <v>-11.725124928033575</v>
      </c>
    </row>
    <row r="19" spans="2:42" x14ac:dyDescent="0.25">
      <c r="B19" s="16">
        <f t="shared" si="9"/>
        <v>1</v>
      </c>
      <c r="C19" s="22">
        <v>9</v>
      </c>
      <c r="D19" s="20">
        <f t="shared" si="28"/>
        <v>503.43836218981016</v>
      </c>
      <c r="E19" s="18">
        <f>Data!C13</f>
        <v>4.5999999999999999E-3</v>
      </c>
      <c r="F19" s="20">
        <f t="shared" si="0"/>
        <v>503.22540776260382</v>
      </c>
      <c r="G19" s="27" t="b">
        <f t="shared" si="10"/>
        <v>1</v>
      </c>
      <c r="H19" s="6"/>
      <c r="I19" s="20">
        <f t="shared" si="1"/>
        <v>2.517191810949051</v>
      </c>
      <c r="J19" s="20">
        <f t="shared" si="11"/>
        <v>19.00687672437962</v>
      </c>
      <c r="K19" s="20">
        <f t="shared" si="12"/>
        <v>-16.489684913430569</v>
      </c>
      <c r="L19" s="20">
        <f t="shared" si="13"/>
        <v>-16.099222144457329</v>
      </c>
      <c r="N19" s="20">
        <f t="shared" si="29"/>
        <v>1006.8767243796203</v>
      </c>
      <c r="O19" s="19">
        <f t="shared" si="14"/>
        <v>4.5999999999999999E-3</v>
      </c>
      <c r="P19" s="20">
        <f t="shared" si="2"/>
        <v>1006.4508155252076</v>
      </c>
      <c r="Q19" s="27" t="b">
        <f t="shared" si="15"/>
        <v>1</v>
      </c>
      <c r="R19" s="6"/>
      <c r="S19" s="20">
        <f t="shared" si="3"/>
        <v>5.034383621898102</v>
      </c>
      <c r="T19" s="20">
        <f t="shared" si="16"/>
        <v>20.013753448759239</v>
      </c>
      <c r="U19" s="20">
        <f t="shared" si="17"/>
        <v>-14.979369826861138</v>
      </c>
      <c r="V19" s="20">
        <f t="shared" si="18"/>
        <v>-14.624670131216462</v>
      </c>
      <c r="X19" s="20">
        <f t="shared" si="30"/>
        <v>1510.3150865694302</v>
      </c>
      <c r="Y19" s="18">
        <f t="shared" si="19"/>
        <v>4.5999999999999999E-3</v>
      </c>
      <c r="Z19" s="20">
        <f t="shared" si="4"/>
        <v>1509.6762232878111</v>
      </c>
      <c r="AA19" s="27" t="b">
        <f t="shared" si="20"/>
        <v>1</v>
      </c>
      <c r="AB19" s="6"/>
      <c r="AC19" s="20">
        <f t="shared" si="5"/>
        <v>7.5515754328471507</v>
      </c>
      <c r="AD19" s="20">
        <f t="shared" si="21"/>
        <v>21.020630173138862</v>
      </c>
      <c r="AE19" s="20">
        <f t="shared" si="22"/>
        <v>-13.46905474029171</v>
      </c>
      <c r="AF19" s="20">
        <f t="shared" si="23"/>
        <v>-13.1501181179756</v>
      </c>
      <c r="AH19" s="20">
        <f t="shared" si="31"/>
        <v>2013.7534487592407</v>
      </c>
      <c r="AI19" s="18">
        <f t="shared" si="24"/>
        <v>4.5999999999999999E-3</v>
      </c>
      <c r="AJ19" s="20">
        <f t="shared" si="6"/>
        <v>2012.9016310504153</v>
      </c>
      <c r="AK19" s="27" t="b">
        <f t="shared" si="25"/>
        <v>1</v>
      </c>
      <c r="AL19" s="6"/>
      <c r="AM19" s="20">
        <f t="shared" si="7"/>
        <v>10.068767243796204</v>
      </c>
      <c r="AN19" s="20">
        <f t="shared" si="8"/>
        <v>22.027506897518482</v>
      </c>
      <c r="AO19" s="20">
        <f t="shared" si="26"/>
        <v>-11.958739653722278</v>
      </c>
      <c r="AP19" s="20">
        <f t="shared" si="27"/>
        <v>-11.675566104734733</v>
      </c>
    </row>
    <row r="20" spans="2:42" x14ac:dyDescent="0.25">
      <c r="B20" s="16">
        <f t="shared" si="9"/>
        <v>1</v>
      </c>
      <c r="C20" s="22">
        <v>10</v>
      </c>
      <c r="D20" s="20">
        <f t="shared" si="28"/>
        <v>503.22540776260382</v>
      </c>
      <c r="E20" s="18">
        <f>Data!C14</f>
        <v>2.0999999999999999E-3</v>
      </c>
      <c r="F20" s="20">
        <f t="shared" si="0"/>
        <v>501.76077021331076</v>
      </c>
      <c r="G20" s="27" t="b">
        <f t="shared" si="10"/>
        <v>1</v>
      </c>
      <c r="H20" s="6"/>
      <c r="I20" s="20">
        <f t="shared" si="1"/>
        <v>2.516127038813019</v>
      </c>
      <c r="J20" s="20">
        <f t="shared" si="11"/>
        <v>19.006450815525209</v>
      </c>
      <c r="K20" s="20">
        <f t="shared" si="12"/>
        <v>-16.490323776712192</v>
      </c>
      <c r="L20" s="20">
        <f t="shared" si="13"/>
        <v>-16.051690807536325</v>
      </c>
      <c r="N20" s="20">
        <f t="shared" si="29"/>
        <v>1006.4508155252076</v>
      </c>
      <c r="O20" s="19">
        <f t="shared" si="14"/>
        <v>2.0999999999999999E-3</v>
      </c>
      <c r="P20" s="20">
        <f t="shared" si="2"/>
        <v>1003.5215404266215</v>
      </c>
      <c r="Q20" s="27" t="b">
        <f t="shared" si="15"/>
        <v>1</v>
      </c>
      <c r="R20" s="6"/>
      <c r="S20" s="20">
        <f t="shared" si="3"/>
        <v>5.032254077626038</v>
      </c>
      <c r="T20" s="20">
        <f t="shared" si="16"/>
        <v>20.012901631050415</v>
      </c>
      <c r="U20" s="20">
        <f t="shared" si="17"/>
        <v>-14.980647553424376</v>
      </c>
      <c r="V20" s="20">
        <f t="shared" si="18"/>
        <v>-14.582171088952808</v>
      </c>
      <c r="X20" s="20">
        <f t="shared" si="30"/>
        <v>1509.6762232878111</v>
      </c>
      <c r="Y20" s="18">
        <f t="shared" si="19"/>
        <v>2.0999999999999999E-3</v>
      </c>
      <c r="Z20" s="20">
        <f t="shared" si="4"/>
        <v>1505.2823106399319</v>
      </c>
      <c r="AA20" s="27" t="b">
        <f t="shared" si="20"/>
        <v>1</v>
      </c>
      <c r="AB20" s="6"/>
      <c r="AC20" s="20">
        <f t="shared" si="5"/>
        <v>7.5483811164390557</v>
      </c>
      <c r="AD20" s="20">
        <f t="shared" si="21"/>
        <v>21.019352446575624</v>
      </c>
      <c r="AE20" s="20">
        <f t="shared" si="22"/>
        <v>-13.470971330136567</v>
      </c>
      <c r="AF20" s="20">
        <f t="shared" si="23"/>
        <v>-13.112651370369298</v>
      </c>
      <c r="AH20" s="20">
        <f t="shared" si="31"/>
        <v>2012.9016310504153</v>
      </c>
      <c r="AI20" s="18">
        <f t="shared" si="24"/>
        <v>2.0999999999999999E-3</v>
      </c>
      <c r="AJ20" s="20">
        <f t="shared" si="6"/>
        <v>2007.0430808532431</v>
      </c>
      <c r="AK20" s="27" t="b">
        <f t="shared" si="25"/>
        <v>1</v>
      </c>
      <c r="AL20" s="6"/>
      <c r="AM20" s="20">
        <f t="shared" si="7"/>
        <v>10.064508155252076</v>
      </c>
      <c r="AN20" s="20">
        <f t="shared" si="8"/>
        <v>22.02580326210083</v>
      </c>
      <c r="AO20" s="20">
        <f t="shared" si="26"/>
        <v>-11.961295106848754</v>
      </c>
      <c r="AP20" s="20">
        <f t="shared" si="27"/>
        <v>-11.643131651785781</v>
      </c>
    </row>
    <row r="21" spans="2:42" x14ac:dyDescent="0.25">
      <c r="B21" s="16">
        <f t="shared" si="9"/>
        <v>1</v>
      </c>
      <c r="C21" s="22">
        <v>11</v>
      </c>
      <c r="D21" s="20">
        <f t="shared" si="28"/>
        <v>501.76077021331076</v>
      </c>
      <c r="E21" s="18">
        <f>Data!C15</f>
        <v>4.4000000000000003E-3</v>
      </c>
      <c r="F21" s="20">
        <f t="shared" si="0"/>
        <v>501.44867501423806</v>
      </c>
      <c r="G21" s="27" t="b">
        <f t="shared" si="10"/>
        <v>1</v>
      </c>
      <c r="H21" s="6"/>
      <c r="I21" s="20">
        <f t="shared" si="1"/>
        <v>2.508803851066554</v>
      </c>
      <c r="J21" s="20">
        <f t="shared" si="11"/>
        <v>19.003521540426622</v>
      </c>
      <c r="K21" s="20">
        <f t="shared" si="12"/>
        <v>-16.494717689360069</v>
      </c>
      <c r="L21" s="20">
        <f t="shared" si="13"/>
        <v>-16.007944012639346</v>
      </c>
      <c r="N21" s="20">
        <f t="shared" si="29"/>
        <v>1003.5215404266215</v>
      </c>
      <c r="O21" s="19">
        <f t="shared" si="14"/>
        <v>4.4000000000000003E-3</v>
      </c>
      <c r="P21" s="20">
        <f t="shared" si="2"/>
        <v>1002.8973500284761</v>
      </c>
      <c r="Q21" s="27" t="b">
        <f t="shared" si="15"/>
        <v>1</v>
      </c>
      <c r="R21" s="6"/>
      <c r="S21" s="20">
        <f t="shared" si="3"/>
        <v>5.017607702133108</v>
      </c>
      <c r="T21" s="20">
        <f t="shared" si="16"/>
        <v>20.007043080853244</v>
      </c>
      <c r="U21" s="20">
        <f t="shared" si="17"/>
        <v>-14.989435378720135</v>
      </c>
      <c r="V21" s="20">
        <f t="shared" si="18"/>
        <v>-14.547083911500186</v>
      </c>
      <c r="X21" s="20">
        <f t="shared" si="30"/>
        <v>1505.2823106399319</v>
      </c>
      <c r="Y21" s="18">
        <f t="shared" si="19"/>
        <v>4.4000000000000003E-3</v>
      </c>
      <c r="Z21" s="20">
        <f t="shared" si="4"/>
        <v>1504.3460250427138</v>
      </c>
      <c r="AA21" s="27" t="b">
        <f t="shared" si="20"/>
        <v>1</v>
      </c>
      <c r="AB21" s="6"/>
      <c r="AC21" s="20">
        <f t="shared" si="5"/>
        <v>7.5264115531996598</v>
      </c>
      <c r="AD21" s="20">
        <f t="shared" si="21"/>
        <v>21.010564621279865</v>
      </c>
      <c r="AE21" s="20">
        <f t="shared" si="22"/>
        <v>-13.484153068080206</v>
      </c>
      <c r="AF21" s="20">
        <f t="shared" si="23"/>
        <v>-13.08622381036103</v>
      </c>
      <c r="AH21" s="20">
        <f t="shared" si="31"/>
        <v>2007.0430808532431</v>
      </c>
      <c r="AI21" s="18">
        <f t="shared" si="24"/>
        <v>4.4000000000000003E-3</v>
      </c>
      <c r="AJ21" s="20">
        <f t="shared" si="6"/>
        <v>2005.7947000569523</v>
      </c>
      <c r="AK21" s="27" t="b">
        <f t="shared" si="25"/>
        <v>1</v>
      </c>
      <c r="AL21" s="6"/>
      <c r="AM21" s="20">
        <f t="shared" si="7"/>
        <v>10.035215404266216</v>
      </c>
      <c r="AN21" s="20">
        <f t="shared" si="8"/>
        <v>22.014086161706487</v>
      </c>
      <c r="AO21" s="20">
        <f t="shared" si="26"/>
        <v>-11.978870757440271</v>
      </c>
      <c r="AP21" s="20">
        <f t="shared" si="27"/>
        <v>-11.625363709221869</v>
      </c>
    </row>
    <row r="22" spans="2:42" x14ac:dyDescent="0.25">
      <c r="B22" s="16">
        <f t="shared" si="9"/>
        <v>1</v>
      </c>
      <c r="C22" s="22">
        <v>12</v>
      </c>
      <c r="D22" s="20">
        <f t="shared" si="28"/>
        <v>501.44867501423806</v>
      </c>
      <c r="E22" s="18">
        <f>Data!C16</f>
        <v>3.5000000000000001E-3</v>
      </c>
      <c r="F22" s="20">
        <f t="shared" si="0"/>
        <v>500.68772664990399</v>
      </c>
      <c r="G22" s="27" t="b">
        <f t="shared" si="10"/>
        <v>1</v>
      </c>
      <c r="H22" s="6"/>
      <c r="I22" s="20">
        <f t="shared" si="1"/>
        <v>2.5072433750711904</v>
      </c>
      <c r="J22" s="20">
        <f t="shared" si="11"/>
        <v>19.002897350028476</v>
      </c>
      <c r="K22" s="20">
        <f t="shared" si="12"/>
        <v>-16.495653974957285</v>
      </c>
      <c r="L22" s="20">
        <f t="shared" si="13"/>
        <v>-15.960969758347209</v>
      </c>
      <c r="N22" s="20">
        <f t="shared" si="29"/>
        <v>1002.8973500284761</v>
      </c>
      <c r="O22" s="19">
        <f t="shared" si="14"/>
        <v>3.5000000000000001E-3</v>
      </c>
      <c r="P22" s="20">
        <f t="shared" si="2"/>
        <v>1001.375453299808</v>
      </c>
      <c r="Q22" s="27" t="b">
        <f t="shared" si="15"/>
        <v>1</v>
      </c>
      <c r="R22" s="6"/>
      <c r="S22" s="20">
        <f t="shared" si="3"/>
        <v>5.0144867501423809</v>
      </c>
      <c r="T22" s="20">
        <f t="shared" si="16"/>
        <v>20.005794700056953</v>
      </c>
      <c r="U22" s="20">
        <f t="shared" si="17"/>
        <v>-14.991307949914571</v>
      </c>
      <c r="V22" s="20">
        <f t="shared" si="18"/>
        <v>-14.5053850662672</v>
      </c>
      <c r="X22" s="20">
        <f t="shared" si="30"/>
        <v>1504.3460250427138</v>
      </c>
      <c r="Y22" s="18">
        <f t="shared" si="19"/>
        <v>3.5000000000000001E-3</v>
      </c>
      <c r="Z22" s="20">
        <f t="shared" si="4"/>
        <v>1502.0631799497114</v>
      </c>
      <c r="AA22" s="27" t="b">
        <f t="shared" si="20"/>
        <v>1</v>
      </c>
      <c r="AB22" s="6"/>
      <c r="AC22" s="20">
        <f t="shared" si="5"/>
        <v>7.5217301252135691</v>
      </c>
      <c r="AD22" s="20">
        <f t="shared" si="21"/>
        <v>21.008692050085429</v>
      </c>
      <c r="AE22" s="20">
        <f t="shared" si="22"/>
        <v>-13.48696192487186</v>
      </c>
      <c r="AF22" s="20">
        <f t="shared" si="23"/>
        <v>-13.049800374187193</v>
      </c>
      <c r="AH22" s="20">
        <f t="shared" si="31"/>
        <v>2005.7947000569523</v>
      </c>
      <c r="AI22" s="18">
        <f t="shared" si="24"/>
        <v>3.5000000000000001E-3</v>
      </c>
      <c r="AJ22" s="20">
        <f t="shared" si="6"/>
        <v>2002.750906599616</v>
      </c>
      <c r="AK22" s="27" t="b">
        <f t="shared" si="25"/>
        <v>1</v>
      </c>
      <c r="AL22" s="6"/>
      <c r="AM22" s="20">
        <f t="shared" si="7"/>
        <v>10.028973500284762</v>
      </c>
      <c r="AN22" s="20">
        <f t="shared" si="8"/>
        <v>22.011589400113905</v>
      </c>
      <c r="AO22" s="20">
        <f t="shared" si="26"/>
        <v>-11.982615899829144</v>
      </c>
      <c r="AP22" s="20">
        <f t="shared" si="27"/>
        <v>-11.59421568210718</v>
      </c>
    </row>
    <row r="23" spans="2:42" x14ac:dyDescent="0.25">
      <c r="B23" s="16">
        <f t="shared" si="9"/>
        <v>2</v>
      </c>
      <c r="C23" s="22">
        <v>13</v>
      </c>
      <c r="D23" s="20">
        <f t="shared" si="28"/>
        <v>1000.687726649904</v>
      </c>
      <c r="E23" s="18">
        <f>Data!C17</f>
        <v>1.0800000000000001E-2</v>
      </c>
      <c r="F23" s="20">
        <f t="shared" si="0"/>
        <v>1006.4376783272343</v>
      </c>
      <c r="G23" s="27" t="b">
        <f t="shared" si="10"/>
        <v>1</v>
      </c>
      <c r="H23" s="6"/>
      <c r="I23" s="20">
        <f t="shared" si="1"/>
        <v>5.0034386332495204</v>
      </c>
      <c r="J23" s="20">
        <f t="shared" si="11"/>
        <v>20.001375453299808</v>
      </c>
      <c r="K23" s="20">
        <f t="shared" si="12"/>
        <v>-14.997936820050288</v>
      </c>
      <c r="L23" s="20">
        <f t="shared" si="13"/>
        <v>-14.468393888915097</v>
      </c>
      <c r="N23" s="20">
        <f t="shared" si="29"/>
        <v>2001.375453299808</v>
      </c>
      <c r="O23" s="19">
        <f t="shared" si="14"/>
        <v>1.0800000000000001E-2</v>
      </c>
      <c r="P23" s="20">
        <f t="shared" si="2"/>
        <v>2012.8753566544685</v>
      </c>
      <c r="Q23" s="27" t="b">
        <f t="shared" si="15"/>
        <v>1</v>
      </c>
      <c r="R23" s="6"/>
      <c r="S23" s="20">
        <f t="shared" si="3"/>
        <v>10.006877266499041</v>
      </c>
      <c r="T23" s="20">
        <f t="shared" si="16"/>
        <v>22.002750906599616</v>
      </c>
      <c r="U23" s="20">
        <f t="shared" si="17"/>
        <v>-11.995873640100575</v>
      </c>
      <c r="V23" s="20">
        <f t="shared" si="18"/>
        <v>-11.572326710604646</v>
      </c>
      <c r="X23" s="20">
        <f t="shared" si="30"/>
        <v>3002.0631799497114</v>
      </c>
      <c r="Y23" s="18">
        <f t="shared" si="19"/>
        <v>1.0800000000000001E-2</v>
      </c>
      <c r="Z23" s="20">
        <f t="shared" si="4"/>
        <v>3019.313034981702</v>
      </c>
      <c r="AA23" s="27" t="b">
        <f t="shared" si="20"/>
        <v>1</v>
      </c>
      <c r="AB23" s="6"/>
      <c r="AC23" s="20">
        <f t="shared" si="5"/>
        <v>15.010315899748557</v>
      </c>
      <c r="AD23" s="20">
        <f t="shared" si="21"/>
        <v>24.004126359899423</v>
      </c>
      <c r="AE23" s="20">
        <f t="shared" si="22"/>
        <v>-8.9938104601508666</v>
      </c>
      <c r="AF23" s="20">
        <f t="shared" si="23"/>
        <v>-8.6762595322941998</v>
      </c>
      <c r="AH23" s="20">
        <f t="shared" si="31"/>
        <v>4002.750906599616</v>
      </c>
      <c r="AI23" s="18">
        <f t="shared" si="24"/>
        <v>1.0800000000000001E-2</v>
      </c>
      <c r="AJ23" s="20">
        <f t="shared" si="6"/>
        <v>4025.7507133089371</v>
      </c>
      <c r="AK23" s="27" t="b">
        <f t="shared" si="25"/>
        <v>1</v>
      </c>
      <c r="AL23" s="6"/>
      <c r="AM23" s="20">
        <f t="shared" si="7"/>
        <v>20.013754532998082</v>
      </c>
      <c r="AN23" s="20">
        <f t="shared" si="8"/>
        <v>26.005501813199231</v>
      </c>
      <c r="AO23" s="20">
        <f t="shared" si="26"/>
        <v>-5.9917472802011496</v>
      </c>
      <c r="AP23" s="20">
        <f t="shared" si="27"/>
        <v>-5.7801923539837459</v>
      </c>
    </row>
    <row r="24" spans="2:42" x14ac:dyDescent="0.25">
      <c r="B24" s="16">
        <f t="shared" si="9"/>
        <v>2</v>
      </c>
      <c r="C24" s="22">
        <v>14</v>
      </c>
      <c r="D24" s="20">
        <f t="shared" si="28"/>
        <v>1006.4376783272343</v>
      </c>
      <c r="E24" s="18">
        <f>Data!C18</f>
        <v>1.5E-3</v>
      </c>
      <c r="F24" s="20">
        <f t="shared" si="0"/>
        <v>1002.9075981705016</v>
      </c>
      <c r="G24" s="27" t="b">
        <f t="shared" si="10"/>
        <v>1</v>
      </c>
      <c r="H24" s="6"/>
      <c r="I24" s="20">
        <f t="shared" si="1"/>
        <v>5.0321883916361712</v>
      </c>
      <c r="J24" s="20">
        <f t="shared" si="11"/>
        <v>20.012875356654469</v>
      </c>
      <c r="K24" s="20">
        <f t="shared" si="12"/>
        <v>-14.980686965018297</v>
      </c>
      <c r="L24" s="20">
        <f t="shared" si="13"/>
        <v>-14.408527504395341</v>
      </c>
      <c r="N24" s="20">
        <f t="shared" si="29"/>
        <v>2012.8753566544685</v>
      </c>
      <c r="O24" s="19">
        <f t="shared" si="14"/>
        <v>1.5E-3</v>
      </c>
      <c r="P24" s="20">
        <f t="shared" si="2"/>
        <v>2005.8151963410032</v>
      </c>
      <c r="Q24" s="27" t="b">
        <f t="shared" si="15"/>
        <v>1</v>
      </c>
      <c r="R24" s="6"/>
      <c r="S24" s="20">
        <f t="shared" si="3"/>
        <v>10.064376783272342</v>
      </c>
      <c r="T24" s="20">
        <f t="shared" si="16"/>
        <v>22.025750713308938</v>
      </c>
      <c r="U24" s="20">
        <f t="shared" si="17"/>
        <v>-11.961373930036595</v>
      </c>
      <c r="V24" s="20">
        <f t="shared" si="18"/>
        <v>-11.50453151205534</v>
      </c>
      <c r="X24" s="20">
        <f t="shared" si="30"/>
        <v>3019.313034981702</v>
      </c>
      <c r="Y24" s="18">
        <f t="shared" si="19"/>
        <v>1.5E-3</v>
      </c>
      <c r="Z24" s="20">
        <f t="shared" si="4"/>
        <v>3008.7227945115037</v>
      </c>
      <c r="AA24" s="27" t="b">
        <f t="shared" si="20"/>
        <v>1</v>
      </c>
      <c r="AB24" s="6"/>
      <c r="AC24" s="20">
        <f t="shared" si="5"/>
        <v>15.096565174908511</v>
      </c>
      <c r="AD24" s="20">
        <f t="shared" si="21"/>
        <v>24.038626069963403</v>
      </c>
      <c r="AE24" s="20">
        <f t="shared" si="22"/>
        <v>-8.9420608950548921</v>
      </c>
      <c r="AF24" s="20">
        <f t="shared" si="23"/>
        <v>-8.6005355197153381</v>
      </c>
      <c r="AH24" s="20">
        <f t="shared" si="31"/>
        <v>4025.7507133089371</v>
      </c>
      <c r="AI24" s="18">
        <f t="shared" si="24"/>
        <v>1.5E-3</v>
      </c>
      <c r="AJ24" s="20">
        <f t="shared" si="6"/>
        <v>4011.6303926820065</v>
      </c>
      <c r="AK24" s="27" t="b">
        <f t="shared" si="25"/>
        <v>1</v>
      </c>
      <c r="AL24" s="6"/>
      <c r="AM24" s="20">
        <f t="shared" si="7"/>
        <v>20.128753566544685</v>
      </c>
      <c r="AN24" s="20">
        <f t="shared" si="8"/>
        <v>26.051501426617875</v>
      </c>
      <c r="AO24" s="20">
        <f t="shared" si="26"/>
        <v>-5.9227478600731907</v>
      </c>
      <c r="AP24" s="20">
        <f t="shared" si="27"/>
        <v>-5.6965395273753385</v>
      </c>
    </row>
    <row r="25" spans="2:42" x14ac:dyDescent="0.25">
      <c r="B25" s="16">
        <f t="shared" si="9"/>
        <v>2</v>
      </c>
      <c r="C25" s="22">
        <v>15</v>
      </c>
      <c r="D25" s="20">
        <f t="shared" si="28"/>
        <v>1002.9075981705016</v>
      </c>
      <c r="E25" s="18">
        <f>Data!C19</f>
        <v>4.4000000000000003E-3</v>
      </c>
      <c r="F25" s="20">
        <f t="shared" si="0"/>
        <v>1002.2837896444395</v>
      </c>
      <c r="G25" s="27" t="b">
        <f t="shared" si="10"/>
        <v>1</v>
      </c>
      <c r="H25" s="6"/>
      <c r="I25" s="20">
        <f t="shared" si="1"/>
        <v>5.0145379908525083</v>
      </c>
      <c r="J25" s="20">
        <f t="shared" si="11"/>
        <v>20.005815196341004</v>
      </c>
      <c r="K25" s="20">
        <f t="shared" si="12"/>
        <v>-14.991277205488496</v>
      </c>
      <c r="L25" s="20">
        <f t="shared" si="13"/>
        <v>-14.375586510806061</v>
      </c>
      <c r="N25" s="20">
        <f t="shared" si="29"/>
        <v>2005.8151963410032</v>
      </c>
      <c r="O25" s="19">
        <f t="shared" si="14"/>
        <v>4.4000000000000003E-3</v>
      </c>
      <c r="P25" s="20">
        <f t="shared" si="2"/>
        <v>2004.567579288879</v>
      </c>
      <c r="Q25" s="27" t="b">
        <f t="shared" si="15"/>
        <v>1</v>
      </c>
      <c r="R25" s="6"/>
      <c r="S25" s="20">
        <f t="shared" si="3"/>
        <v>10.029075981705017</v>
      </c>
      <c r="T25" s="20">
        <f t="shared" si="16"/>
        <v>22.011630392682008</v>
      </c>
      <c r="U25" s="20">
        <f t="shared" si="17"/>
        <v>-11.982554410976991</v>
      </c>
      <c r="V25" s="20">
        <f t="shared" si="18"/>
        <v>-11.490431748695523</v>
      </c>
      <c r="X25" s="20">
        <f t="shared" si="30"/>
        <v>3008.7227945115037</v>
      </c>
      <c r="Y25" s="18">
        <f t="shared" si="19"/>
        <v>4.4000000000000003E-3</v>
      </c>
      <c r="Z25" s="20">
        <f t="shared" si="4"/>
        <v>3006.8513689333176</v>
      </c>
      <c r="AA25" s="27" t="b">
        <f t="shared" si="20"/>
        <v>1</v>
      </c>
      <c r="AB25" s="6"/>
      <c r="AC25" s="20">
        <f t="shared" si="5"/>
        <v>15.04361397255752</v>
      </c>
      <c r="AD25" s="20">
        <f t="shared" si="21"/>
        <v>24.017445589023009</v>
      </c>
      <c r="AE25" s="20">
        <f t="shared" si="22"/>
        <v>-8.973831616465489</v>
      </c>
      <c r="AF25" s="20">
        <f t="shared" si="23"/>
        <v>-8.6052769865849861</v>
      </c>
      <c r="AH25" s="20">
        <f t="shared" si="31"/>
        <v>4011.6303926820065</v>
      </c>
      <c r="AI25" s="18">
        <f t="shared" si="24"/>
        <v>4.4000000000000003E-3</v>
      </c>
      <c r="AJ25" s="20">
        <f t="shared" si="6"/>
        <v>4009.1351585777579</v>
      </c>
      <c r="AK25" s="27" t="b">
        <f t="shared" si="25"/>
        <v>1</v>
      </c>
      <c r="AL25" s="6"/>
      <c r="AM25" s="20">
        <f t="shared" si="7"/>
        <v>20.058151963410033</v>
      </c>
      <c r="AN25" s="20">
        <f t="shared" si="8"/>
        <v>26.023260785364013</v>
      </c>
      <c r="AO25" s="20">
        <f t="shared" si="26"/>
        <v>-5.9651088219539794</v>
      </c>
      <c r="AP25" s="20">
        <f t="shared" si="27"/>
        <v>-5.7201222244744425</v>
      </c>
    </row>
    <row r="26" spans="2:42" x14ac:dyDescent="0.25">
      <c r="B26" s="16">
        <f t="shared" si="9"/>
        <v>2</v>
      </c>
      <c r="C26" s="22">
        <v>16</v>
      </c>
      <c r="D26" s="20">
        <f t="shared" si="28"/>
        <v>1002.2837896444395</v>
      </c>
      <c r="E26" s="18">
        <f>Data!C20</f>
        <v>1.18E-2</v>
      </c>
      <c r="F26" s="20">
        <f t="shared" si="0"/>
        <v>1009.0401846704326</v>
      </c>
      <c r="G26" s="27" t="b">
        <f t="shared" si="10"/>
        <v>1</v>
      </c>
      <c r="H26" s="6"/>
      <c r="I26" s="20">
        <f t="shared" si="1"/>
        <v>5.0114189482221976</v>
      </c>
      <c r="J26" s="20">
        <f t="shared" si="11"/>
        <v>20.004567579288878</v>
      </c>
      <c r="K26" s="20">
        <f t="shared" si="12"/>
        <v>-14.993148631066681</v>
      </c>
      <c r="L26" s="20">
        <f t="shared" si="13"/>
        <v>-14.33437794323838</v>
      </c>
      <c r="N26" s="20">
        <f t="shared" si="29"/>
        <v>2004.567579288879</v>
      </c>
      <c r="O26" s="19">
        <f t="shared" si="14"/>
        <v>1.18E-2</v>
      </c>
      <c r="P26" s="20">
        <f t="shared" si="2"/>
        <v>2018.0803693408652</v>
      </c>
      <c r="Q26" s="27" t="b">
        <f t="shared" si="15"/>
        <v>1</v>
      </c>
      <c r="R26" s="6"/>
      <c r="S26" s="20">
        <f t="shared" si="3"/>
        <v>10.022837896444395</v>
      </c>
      <c r="T26" s="20">
        <f t="shared" si="16"/>
        <v>22.009135158577756</v>
      </c>
      <c r="U26" s="20">
        <f t="shared" si="17"/>
        <v>-11.986297262133361</v>
      </c>
      <c r="V26" s="20">
        <f t="shared" si="18"/>
        <v>-11.459641955353526</v>
      </c>
      <c r="X26" s="20">
        <f t="shared" si="30"/>
        <v>3006.8513689333176</v>
      </c>
      <c r="Y26" s="18">
        <f t="shared" si="19"/>
        <v>1.18E-2</v>
      </c>
      <c r="Z26" s="20">
        <f t="shared" si="4"/>
        <v>3027.1205540112969</v>
      </c>
      <c r="AA26" s="27" t="b">
        <f t="shared" si="20"/>
        <v>1</v>
      </c>
      <c r="AB26" s="6"/>
      <c r="AC26" s="20">
        <f t="shared" si="5"/>
        <v>15.034256844666588</v>
      </c>
      <c r="AD26" s="20">
        <f t="shared" si="21"/>
        <v>24.013702737866637</v>
      </c>
      <c r="AE26" s="20">
        <f t="shared" si="22"/>
        <v>-8.9794458932000492</v>
      </c>
      <c r="AF26" s="20">
        <f t="shared" si="23"/>
        <v>-8.5849059674686803</v>
      </c>
      <c r="AH26" s="20">
        <f t="shared" si="31"/>
        <v>4009.1351585777579</v>
      </c>
      <c r="AI26" s="18">
        <f t="shared" si="24"/>
        <v>1.18E-2</v>
      </c>
      <c r="AJ26" s="20">
        <f t="shared" si="6"/>
        <v>4036.1607386817304</v>
      </c>
      <c r="AK26" s="27" t="b">
        <f t="shared" si="25"/>
        <v>1</v>
      </c>
      <c r="AL26" s="6"/>
      <c r="AM26" s="20">
        <f t="shared" si="7"/>
        <v>20.04567579288879</v>
      </c>
      <c r="AN26" s="20">
        <f t="shared" si="8"/>
        <v>26.018270317155515</v>
      </c>
      <c r="AO26" s="20">
        <f t="shared" si="26"/>
        <v>-5.9725945242667251</v>
      </c>
      <c r="AP26" s="20">
        <f t="shared" si="27"/>
        <v>-5.7101699795838234</v>
      </c>
    </row>
    <row r="27" spans="2:42" x14ac:dyDescent="0.25">
      <c r="B27" s="16">
        <f t="shared" si="9"/>
        <v>2</v>
      </c>
      <c r="C27" s="22">
        <v>17</v>
      </c>
      <c r="D27" s="20">
        <f t="shared" si="28"/>
        <v>1009.0401846704326</v>
      </c>
      <c r="E27" s="18">
        <f>Data!C21</f>
        <v>5.7999999999999996E-3</v>
      </c>
      <c r="F27" s="20">
        <f t="shared" si="0"/>
        <v>1009.8181546528135</v>
      </c>
      <c r="G27" s="27" t="b">
        <f t="shared" si="10"/>
        <v>1</v>
      </c>
      <c r="H27" s="6"/>
      <c r="I27" s="20">
        <f t="shared" si="1"/>
        <v>5.0452009233521631</v>
      </c>
      <c r="J27" s="20">
        <f t="shared" si="11"/>
        <v>20.018080369340865</v>
      </c>
      <c r="K27" s="20">
        <f t="shared" si="12"/>
        <v>-14.972879445988703</v>
      </c>
      <c r="L27" s="20">
        <f t="shared" si="13"/>
        <v>-14.272182799545414</v>
      </c>
      <c r="N27" s="20">
        <f t="shared" si="29"/>
        <v>2018.0803693408652</v>
      </c>
      <c r="O27" s="19">
        <f t="shared" si="14"/>
        <v>5.7999999999999996E-3</v>
      </c>
      <c r="P27" s="20">
        <f t="shared" si="2"/>
        <v>2019.636309305627</v>
      </c>
      <c r="Q27" s="27" t="b">
        <f t="shared" si="15"/>
        <v>1</v>
      </c>
      <c r="R27" s="6"/>
      <c r="S27" s="20">
        <f t="shared" si="3"/>
        <v>10.090401846704326</v>
      </c>
      <c r="T27" s="20">
        <f t="shared" si="16"/>
        <v>22.03616073868173</v>
      </c>
      <c r="U27" s="20">
        <f t="shared" si="17"/>
        <v>-11.945758891977404</v>
      </c>
      <c r="V27" s="20">
        <f t="shared" si="18"/>
        <v>-11.386724590991889</v>
      </c>
      <c r="X27" s="20">
        <f t="shared" si="30"/>
        <v>3027.1205540112969</v>
      </c>
      <c r="Y27" s="18">
        <f t="shared" si="19"/>
        <v>5.7999999999999996E-3</v>
      </c>
      <c r="Z27" s="20">
        <f t="shared" si="4"/>
        <v>3029.4544639584396</v>
      </c>
      <c r="AA27" s="27" t="b">
        <f t="shared" si="20"/>
        <v>1</v>
      </c>
      <c r="AB27" s="6"/>
      <c r="AC27" s="20">
        <f t="shared" si="5"/>
        <v>15.135602770056485</v>
      </c>
      <c r="AD27" s="20">
        <f t="shared" si="21"/>
        <v>24.054241108022595</v>
      </c>
      <c r="AE27" s="20">
        <f t="shared" si="22"/>
        <v>-8.9186383379661098</v>
      </c>
      <c r="AF27" s="20">
        <f t="shared" si="23"/>
        <v>-8.5012663824383701</v>
      </c>
      <c r="AH27" s="20">
        <f t="shared" si="31"/>
        <v>4036.1607386817304</v>
      </c>
      <c r="AI27" s="18">
        <f t="shared" si="24"/>
        <v>5.7999999999999996E-3</v>
      </c>
      <c r="AJ27" s="20">
        <f t="shared" si="6"/>
        <v>4039.2726186112541</v>
      </c>
      <c r="AK27" s="27" t="b">
        <f t="shared" si="25"/>
        <v>1</v>
      </c>
      <c r="AL27" s="6"/>
      <c r="AM27" s="20">
        <f t="shared" si="7"/>
        <v>20.180803693408652</v>
      </c>
      <c r="AN27" s="20">
        <f t="shared" si="8"/>
        <v>26.07232147736346</v>
      </c>
      <c r="AO27" s="20">
        <f t="shared" si="26"/>
        <v>-5.8915177839548072</v>
      </c>
      <c r="AP27" s="20">
        <f t="shared" si="27"/>
        <v>-5.6158081738848429</v>
      </c>
    </row>
    <row r="28" spans="2:42" x14ac:dyDescent="0.25">
      <c r="B28" s="16">
        <f t="shared" si="9"/>
        <v>2</v>
      </c>
      <c r="C28" s="22">
        <v>18</v>
      </c>
      <c r="D28" s="20">
        <f t="shared" si="28"/>
        <v>1009.8181546528135</v>
      </c>
      <c r="E28" s="18">
        <f>Data!C22</f>
        <v>6.7000000000000002E-3</v>
      </c>
      <c r="F28" s="20">
        <f t="shared" si="0"/>
        <v>1011.5010166075423</v>
      </c>
      <c r="G28" s="27" t="b">
        <f t="shared" si="10"/>
        <v>1</v>
      </c>
      <c r="H28" s="6"/>
      <c r="I28" s="20">
        <f t="shared" si="1"/>
        <v>5.0490907732640675</v>
      </c>
      <c r="J28" s="20">
        <f t="shared" si="11"/>
        <v>20.019636309305628</v>
      </c>
      <c r="K28" s="20">
        <f t="shared" si="12"/>
        <v>-14.970545536041561</v>
      </c>
      <c r="L28" s="20">
        <f t="shared" si="13"/>
        <v>-14.227276282419362</v>
      </c>
      <c r="N28" s="20">
        <f t="shared" si="29"/>
        <v>2019.636309305627</v>
      </c>
      <c r="O28" s="19">
        <f t="shared" si="14"/>
        <v>6.7000000000000002E-3</v>
      </c>
      <c r="P28" s="20">
        <f t="shared" si="2"/>
        <v>2023.0020332150846</v>
      </c>
      <c r="Q28" s="27" t="b">
        <f t="shared" si="15"/>
        <v>1</v>
      </c>
      <c r="R28" s="6"/>
      <c r="S28" s="20">
        <f t="shared" si="3"/>
        <v>10.098181546528135</v>
      </c>
      <c r="T28" s="20">
        <f t="shared" si="16"/>
        <v>22.039272618611253</v>
      </c>
      <c r="U28" s="20">
        <f t="shared" si="17"/>
        <v>-11.941091072083118</v>
      </c>
      <c r="V28" s="20">
        <f t="shared" si="18"/>
        <v>-11.348230522865704</v>
      </c>
      <c r="X28" s="20">
        <f t="shared" si="30"/>
        <v>3029.4544639584396</v>
      </c>
      <c r="Y28" s="18">
        <f t="shared" si="19"/>
        <v>6.7000000000000002E-3</v>
      </c>
      <c r="Z28" s="20">
        <f t="shared" si="4"/>
        <v>3034.5030498226261</v>
      </c>
      <c r="AA28" s="27" t="b">
        <f t="shared" si="20"/>
        <v>1</v>
      </c>
      <c r="AB28" s="6"/>
      <c r="AC28" s="20">
        <f t="shared" si="5"/>
        <v>15.147272319792199</v>
      </c>
      <c r="AD28" s="20">
        <f t="shared" si="21"/>
        <v>24.058908927916878</v>
      </c>
      <c r="AE28" s="20">
        <f t="shared" si="22"/>
        <v>-8.9116366081246792</v>
      </c>
      <c r="AF28" s="20">
        <f t="shared" si="23"/>
        <v>-8.4691847633120485</v>
      </c>
      <c r="AH28" s="20">
        <f t="shared" si="31"/>
        <v>4039.2726186112541</v>
      </c>
      <c r="AI28" s="18">
        <f t="shared" si="24"/>
        <v>6.7000000000000002E-3</v>
      </c>
      <c r="AJ28" s="20">
        <f t="shared" si="6"/>
        <v>4046.0040664301691</v>
      </c>
      <c r="AK28" s="27" t="b">
        <f t="shared" si="25"/>
        <v>1</v>
      </c>
      <c r="AL28" s="6"/>
      <c r="AM28" s="20">
        <f t="shared" si="7"/>
        <v>20.19636309305627</v>
      </c>
      <c r="AN28" s="20">
        <f t="shared" si="8"/>
        <v>26.078545237222507</v>
      </c>
      <c r="AO28" s="20">
        <f t="shared" si="26"/>
        <v>-5.8821821441662365</v>
      </c>
      <c r="AP28" s="20">
        <f t="shared" si="27"/>
        <v>-5.5901390037583889</v>
      </c>
    </row>
    <row r="29" spans="2:42" x14ac:dyDescent="0.25">
      <c r="B29" s="16">
        <f t="shared" si="9"/>
        <v>2</v>
      </c>
      <c r="C29" s="22">
        <v>19</v>
      </c>
      <c r="D29" s="20">
        <f t="shared" si="28"/>
        <v>1011.5010166075423</v>
      </c>
      <c r="E29" s="18">
        <f>Data!C23</f>
        <v>5.1999999999999998E-3</v>
      </c>
      <c r="F29" s="20">
        <f t="shared" si="0"/>
        <v>1011.6770177844321</v>
      </c>
      <c r="G29" s="27" t="b">
        <f t="shared" si="10"/>
        <v>1</v>
      </c>
      <c r="H29" s="6"/>
      <c r="I29" s="20">
        <f t="shared" si="1"/>
        <v>5.0575050830377117</v>
      </c>
      <c r="J29" s="20">
        <f t="shared" si="11"/>
        <v>20.023002033215086</v>
      </c>
      <c r="K29" s="20">
        <f t="shared" si="12"/>
        <v>-14.965496950177375</v>
      </c>
      <c r="L29" s="20">
        <f t="shared" si="13"/>
        <v>-14.179938537049919</v>
      </c>
      <c r="N29" s="20">
        <f t="shared" si="29"/>
        <v>2023.0020332150846</v>
      </c>
      <c r="O29" s="19">
        <f t="shared" si="14"/>
        <v>5.1999999999999998E-3</v>
      </c>
      <c r="P29" s="20">
        <f t="shared" si="2"/>
        <v>2023.3540355688642</v>
      </c>
      <c r="Q29" s="27" t="b">
        <f t="shared" si="15"/>
        <v>1</v>
      </c>
      <c r="R29" s="6"/>
      <c r="S29" s="20">
        <f t="shared" si="3"/>
        <v>10.115010166075423</v>
      </c>
      <c r="T29" s="20">
        <f t="shared" si="16"/>
        <v>22.046004066430168</v>
      </c>
      <c r="U29" s="20">
        <f t="shared" si="17"/>
        <v>-11.930993900354744</v>
      </c>
      <c r="V29" s="20">
        <f t="shared" si="18"/>
        <v>-11.304720501843581</v>
      </c>
      <c r="X29" s="20">
        <f t="shared" si="30"/>
        <v>3034.5030498226261</v>
      </c>
      <c r="Y29" s="18">
        <f t="shared" si="19"/>
        <v>5.1999999999999998E-3</v>
      </c>
      <c r="Z29" s="20">
        <f t="shared" si="4"/>
        <v>3035.0310533532952</v>
      </c>
      <c r="AA29" s="27" t="b">
        <f t="shared" si="20"/>
        <v>1</v>
      </c>
      <c r="AB29" s="6"/>
      <c r="AC29" s="20">
        <f t="shared" si="5"/>
        <v>15.172515249113131</v>
      </c>
      <c r="AD29" s="20">
        <f t="shared" si="21"/>
        <v>24.06900609964525</v>
      </c>
      <c r="AE29" s="20">
        <f t="shared" si="22"/>
        <v>-8.8964908505321194</v>
      </c>
      <c r="AF29" s="20">
        <f t="shared" si="23"/>
        <v>-8.4295024666372491</v>
      </c>
      <c r="AH29" s="20">
        <f t="shared" si="31"/>
        <v>4046.0040664301691</v>
      </c>
      <c r="AI29" s="18">
        <f t="shared" si="24"/>
        <v>5.1999999999999998E-3</v>
      </c>
      <c r="AJ29" s="20">
        <f t="shared" si="6"/>
        <v>4046.7080711377284</v>
      </c>
      <c r="AK29" s="27" t="b">
        <f t="shared" si="25"/>
        <v>1</v>
      </c>
      <c r="AL29" s="6"/>
      <c r="AM29" s="20">
        <f t="shared" si="7"/>
        <v>20.230020332150847</v>
      </c>
      <c r="AN29" s="20">
        <f t="shared" si="8"/>
        <v>26.092008132860336</v>
      </c>
      <c r="AO29" s="20">
        <f t="shared" si="26"/>
        <v>-5.861987800709489</v>
      </c>
      <c r="AP29" s="20">
        <f t="shared" si="27"/>
        <v>-5.5542844314309114</v>
      </c>
    </row>
    <row r="30" spans="2:42" x14ac:dyDescent="0.25">
      <c r="B30" s="16">
        <f t="shared" si="9"/>
        <v>2</v>
      </c>
      <c r="C30" s="22">
        <v>20</v>
      </c>
      <c r="D30" s="20">
        <f t="shared" si="28"/>
        <v>1011.6770177844321</v>
      </c>
      <c r="E30" s="18">
        <f>Data!C24</f>
        <v>8.6E-3</v>
      </c>
      <c r="F30" s="20">
        <f t="shared" si="0"/>
        <v>1015.2755529366913</v>
      </c>
      <c r="G30" s="27" t="b">
        <f t="shared" si="10"/>
        <v>1</v>
      </c>
      <c r="H30" s="6"/>
      <c r="I30" s="20">
        <f t="shared" si="1"/>
        <v>5.0583850889221607</v>
      </c>
      <c r="J30" s="20">
        <f t="shared" si="11"/>
        <v>20.023354035568865</v>
      </c>
      <c r="K30" s="20">
        <f t="shared" si="12"/>
        <v>-14.964968946646703</v>
      </c>
      <c r="L30" s="20">
        <f t="shared" si="13"/>
        <v>-14.137027167608965</v>
      </c>
      <c r="N30" s="20">
        <f t="shared" si="29"/>
        <v>2023.3540355688642</v>
      </c>
      <c r="O30" s="19">
        <f t="shared" si="14"/>
        <v>8.6E-3</v>
      </c>
      <c r="P30" s="20">
        <f t="shared" si="2"/>
        <v>2030.5511058733825</v>
      </c>
      <c r="Q30" s="27" t="b">
        <f t="shared" si="15"/>
        <v>1</v>
      </c>
      <c r="R30" s="6"/>
      <c r="S30" s="20">
        <f t="shared" si="3"/>
        <v>10.116770177844321</v>
      </c>
      <c r="T30" s="20">
        <f t="shared" si="16"/>
        <v>22.046708071137729</v>
      </c>
      <c r="U30" s="20">
        <f t="shared" si="17"/>
        <v>-11.929937893293408</v>
      </c>
      <c r="V30" s="20">
        <f t="shared" si="18"/>
        <v>-11.269910195381188</v>
      </c>
      <c r="X30" s="20">
        <f t="shared" si="30"/>
        <v>3035.0310533532952</v>
      </c>
      <c r="Y30" s="18">
        <f t="shared" si="19"/>
        <v>8.6E-3</v>
      </c>
      <c r="Z30" s="20">
        <f t="shared" si="4"/>
        <v>3045.8266588100723</v>
      </c>
      <c r="AA30" s="27" t="b">
        <f t="shared" si="20"/>
        <v>1</v>
      </c>
      <c r="AB30" s="6"/>
      <c r="AC30" s="20">
        <f t="shared" si="5"/>
        <v>15.175155266766476</v>
      </c>
      <c r="AD30" s="20">
        <f t="shared" si="21"/>
        <v>24.07006210670659</v>
      </c>
      <c r="AE30" s="20">
        <f t="shared" si="22"/>
        <v>-8.8949068399401146</v>
      </c>
      <c r="AF30" s="20">
        <f t="shared" si="23"/>
        <v>-8.4027932231534148</v>
      </c>
      <c r="AH30" s="20">
        <f t="shared" si="31"/>
        <v>4046.7080711377284</v>
      </c>
      <c r="AI30" s="18">
        <f t="shared" si="24"/>
        <v>8.6E-3</v>
      </c>
      <c r="AJ30" s="20">
        <f t="shared" si="6"/>
        <v>4061.1022117467651</v>
      </c>
      <c r="AK30" s="27" t="b">
        <f t="shared" si="25"/>
        <v>1</v>
      </c>
      <c r="AL30" s="6"/>
      <c r="AM30" s="20">
        <f t="shared" si="7"/>
        <v>20.233540355688643</v>
      </c>
      <c r="AN30" s="20">
        <f t="shared" si="8"/>
        <v>26.093416142275458</v>
      </c>
      <c r="AO30" s="20">
        <f t="shared" si="26"/>
        <v>-5.8598757865868158</v>
      </c>
      <c r="AP30" s="20">
        <f t="shared" si="27"/>
        <v>-5.5356762509256345</v>
      </c>
    </row>
    <row r="31" spans="2:42" x14ac:dyDescent="0.25">
      <c r="B31" s="16">
        <f t="shared" si="9"/>
        <v>2</v>
      </c>
      <c r="C31" s="22">
        <v>21</v>
      </c>
      <c r="D31" s="20">
        <f t="shared" si="28"/>
        <v>1015.2755529366913</v>
      </c>
      <c r="E31" s="18">
        <f>Data!C25</f>
        <v>7.4000000000000003E-3</v>
      </c>
      <c r="F31" s="20">
        <f t="shared" si="0"/>
        <v>1017.6746490682807</v>
      </c>
      <c r="G31" s="27" t="b">
        <f t="shared" si="10"/>
        <v>1</v>
      </c>
      <c r="H31" s="6"/>
      <c r="I31" s="20">
        <f t="shared" si="1"/>
        <v>5.076377764683456</v>
      </c>
      <c r="J31" s="20">
        <f t="shared" si="11"/>
        <v>20.030551105873382</v>
      </c>
      <c r="K31" s="20">
        <f t="shared" si="12"/>
        <v>-14.954173341189925</v>
      </c>
      <c r="L31" s="20">
        <f t="shared" si="13"/>
        <v>-14.084575107217102</v>
      </c>
      <c r="N31" s="20">
        <f t="shared" si="29"/>
        <v>2030.5511058733825</v>
      </c>
      <c r="O31" s="19">
        <f t="shared" si="14"/>
        <v>7.4000000000000003E-3</v>
      </c>
      <c r="P31" s="20">
        <f t="shared" si="2"/>
        <v>2035.3492981365614</v>
      </c>
      <c r="Q31" s="27" t="b">
        <f t="shared" si="15"/>
        <v>1</v>
      </c>
      <c r="R31" s="6"/>
      <c r="S31" s="20">
        <f t="shared" si="3"/>
        <v>10.152755529366912</v>
      </c>
      <c r="T31" s="20">
        <f t="shared" si="16"/>
        <v>22.061102211746764</v>
      </c>
      <c r="U31" s="20">
        <f t="shared" si="17"/>
        <v>-11.908346682379852</v>
      </c>
      <c r="V31" s="20">
        <f t="shared" si="18"/>
        <v>-11.215865927458387</v>
      </c>
      <c r="X31" s="20">
        <f t="shared" si="30"/>
        <v>3045.8266588100723</v>
      </c>
      <c r="Y31" s="18">
        <f t="shared" si="19"/>
        <v>7.4000000000000003E-3</v>
      </c>
      <c r="Z31" s="20">
        <f t="shared" si="4"/>
        <v>3053.0239472048406</v>
      </c>
      <c r="AA31" s="27" t="b">
        <f t="shared" si="20"/>
        <v>1</v>
      </c>
      <c r="AB31" s="6"/>
      <c r="AC31" s="20">
        <f t="shared" si="5"/>
        <v>15.229133294050362</v>
      </c>
      <c r="AD31" s="20">
        <f t="shared" si="21"/>
        <v>24.091653317620143</v>
      </c>
      <c r="AE31" s="20">
        <f t="shared" si="22"/>
        <v>-8.8625200235697807</v>
      </c>
      <c r="AF31" s="20">
        <f t="shared" si="23"/>
        <v>-8.3471567476996729</v>
      </c>
      <c r="AH31" s="20">
        <f t="shared" si="31"/>
        <v>4061.1022117467651</v>
      </c>
      <c r="AI31" s="18">
        <f t="shared" si="24"/>
        <v>7.4000000000000003E-3</v>
      </c>
      <c r="AJ31" s="20">
        <f t="shared" si="6"/>
        <v>4070.6985962731228</v>
      </c>
      <c r="AK31" s="27" t="b">
        <f t="shared" si="25"/>
        <v>1</v>
      </c>
      <c r="AL31" s="6"/>
      <c r="AM31" s="20">
        <f t="shared" si="7"/>
        <v>20.305511058733824</v>
      </c>
      <c r="AN31" s="20">
        <f t="shared" si="8"/>
        <v>26.122204423493528</v>
      </c>
      <c r="AO31" s="20">
        <f t="shared" si="26"/>
        <v>-5.8166933647597041</v>
      </c>
      <c r="AP31" s="20">
        <f t="shared" si="27"/>
        <v>-5.4784475679409548</v>
      </c>
    </row>
    <row r="32" spans="2:42" x14ac:dyDescent="0.25">
      <c r="B32" s="16">
        <f t="shared" si="9"/>
        <v>2</v>
      </c>
      <c r="C32" s="22">
        <v>22</v>
      </c>
      <c r="D32" s="20">
        <f t="shared" si="28"/>
        <v>1017.6746490682807</v>
      </c>
      <c r="E32" s="18">
        <f>Data!C26</f>
        <v>9.9000000000000008E-3</v>
      </c>
      <c r="F32" s="20">
        <f t="shared" si="0"/>
        <v>1022.6108799535865</v>
      </c>
      <c r="G32" s="27" t="b">
        <f t="shared" si="10"/>
        <v>1</v>
      </c>
      <c r="H32" s="6"/>
      <c r="I32" s="20">
        <f t="shared" si="1"/>
        <v>5.0883732453414039</v>
      </c>
      <c r="J32" s="20">
        <f t="shared" si="11"/>
        <v>20.035349298136563</v>
      </c>
      <c r="K32" s="20">
        <f t="shared" si="12"/>
        <v>-14.946976052795158</v>
      </c>
      <c r="L32" s="20">
        <f t="shared" si="13"/>
        <v>-14.035689279586574</v>
      </c>
      <c r="N32" s="20">
        <f t="shared" si="29"/>
        <v>2035.3492981365614</v>
      </c>
      <c r="O32" s="19">
        <f t="shared" si="14"/>
        <v>9.9000000000000008E-3</v>
      </c>
      <c r="P32" s="20">
        <f t="shared" si="2"/>
        <v>2045.221759907173</v>
      </c>
      <c r="Q32" s="27" t="b">
        <f t="shared" si="15"/>
        <v>1</v>
      </c>
      <c r="R32" s="6"/>
      <c r="S32" s="20">
        <f t="shared" si="3"/>
        <v>10.176746490682808</v>
      </c>
      <c r="T32" s="20">
        <f t="shared" si="16"/>
        <v>22.070698596273122</v>
      </c>
      <c r="U32" s="20">
        <f t="shared" si="17"/>
        <v>-11.893952105590314</v>
      </c>
      <c r="V32" s="20">
        <f t="shared" si="18"/>
        <v>-11.168802001869238</v>
      </c>
      <c r="X32" s="20">
        <f t="shared" si="30"/>
        <v>3053.0239472048406</v>
      </c>
      <c r="Y32" s="18">
        <f t="shared" si="19"/>
        <v>9.9000000000000008E-3</v>
      </c>
      <c r="Z32" s="20">
        <f t="shared" si="4"/>
        <v>3067.8326398607578</v>
      </c>
      <c r="AA32" s="27" t="b">
        <f t="shared" si="20"/>
        <v>1</v>
      </c>
      <c r="AB32" s="6"/>
      <c r="AC32" s="20">
        <f t="shared" si="5"/>
        <v>15.265119736024204</v>
      </c>
      <c r="AD32" s="20">
        <f t="shared" si="21"/>
        <v>24.106047894409681</v>
      </c>
      <c r="AE32" s="20">
        <f t="shared" si="22"/>
        <v>-8.8409281583854771</v>
      </c>
      <c r="AF32" s="20">
        <f t="shared" si="23"/>
        <v>-8.30191472415191</v>
      </c>
      <c r="AH32" s="20">
        <f t="shared" si="31"/>
        <v>4070.6985962731228</v>
      </c>
      <c r="AI32" s="18">
        <f t="shared" si="24"/>
        <v>9.9000000000000008E-3</v>
      </c>
      <c r="AJ32" s="20">
        <f t="shared" si="6"/>
        <v>4090.443519814346</v>
      </c>
      <c r="AK32" s="27" t="b">
        <f t="shared" si="25"/>
        <v>1</v>
      </c>
      <c r="AL32" s="6"/>
      <c r="AM32" s="20">
        <f t="shared" si="7"/>
        <v>20.353492981365616</v>
      </c>
      <c r="AN32" s="20">
        <f t="shared" si="8"/>
        <v>26.141397192546243</v>
      </c>
      <c r="AO32" s="20">
        <f t="shared" si="26"/>
        <v>-5.7879042111806278</v>
      </c>
      <c r="AP32" s="20">
        <f t="shared" si="27"/>
        <v>-5.4350274464345691</v>
      </c>
    </row>
    <row r="33" spans="2:42" x14ac:dyDescent="0.25">
      <c r="B33" s="16">
        <f t="shared" si="9"/>
        <v>2</v>
      </c>
      <c r="C33" s="22">
        <v>23</v>
      </c>
      <c r="D33" s="20">
        <f t="shared" si="28"/>
        <v>1022.6108799535865</v>
      </c>
      <c r="E33" s="18">
        <f>Data!C27</f>
        <v>7.7999999999999996E-3</v>
      </c>
      <c r="F33" s="20">
        <f t="shared" si="0"/>
        <v>1025.4343085931384</v>
      </c>
      <c r="G33" s="27" t="b">
        <f t="shared" si="10"/>
        <v>1</v>
      </c>
      <c r="H33" s="6"/>
      <c r="I33" s="20">
        <f t="shared" si="1"/>
        <v>5.1130543997679325</v>
      </c>
      <c r="J33" s="20">
        <f t="shared" si="11"/>
        <v>20.045221759907172</v>
      </c>
      <c r="K33" s="20">
        <f t="shared" si="12"/>
        <v>-14.932167360139239</v>
      </c>
      <c r="L33" s="20">
        <f t="shared" si="13"/>
        <v>-13.97984391111267</v>
      </c>
      <c r="N33" s="20">
        <f t="shared" si="29"/>
        <v>2045.221759907173</v>
      </c>
      <c r="O33" s="19">
        <f t="shared" si="14"/>
        <v>7.7999999999999996E-3</v>
      </c>
      <c r="P33" s="20">
        <f t="shared" si="2"/>
        <v>2050.8686171862769</v>
      </c>
      <c r="Q33" s="27" t="b">
        <f t="shared" si="15"/>
        <v>1</v>
      </c>
      <c r="R33" s="6"/>
      <c r="S33" s="20">
        <f t="shared" si="3"/>
        <v>10.226108799535865</v>
      </c>
      <c r="T33" s="20">
        <f t="shared" si="16"/>
        <v>22.090443519814347</v>
      </c>
      <c r="U33" s="20">
        <f t="shared" si="17"/>
        <v>-11.864334720278482</v>
      </c>
      <c r="V33" s="20">
        <f t="shared" si="18"/>
        <v>-11.107667326408881</v>
      </c>
      <c r="X33" s="20">
        <f t="shared" si="30"/>
        <v>3067.8326398607578</v>
      </c>
      <c r="Y33" s="18">
        <f t="shared" si="19"/>
        <v>7.7999999999999996E-3</v>
      </c>
      <c r="Z33" s="20">
        <f t="shared" si="4"/>
        <v>3076.3029257794133</v>
      </c>
      <c r="AA33" s="27" t="b">
        <f t="shared" si="20"/>
        <v>1</v>
      </c>
      <c r="AB33" s="6"/>
      <c r="AC33" s="20">
        <f t="shared" si="5"/>
        <v>15.339163199303789</v>
      </c>
      <c r="AD33" s="20">
        <f t="shared" si="21"/>
        <v>24.135665279721515</v>
      </c>
      <c r="AE33" s="20">
        <f t="shared" si="22"/>
        <v>-8.7965020804177261</v>
      </c>
      <c r="AF33" s="20">
        <f t="shared" si="23"/>
        <v>-8.2354907417050924</v>
      </c>
      <c r="AH33" s="20">
        <f t="shared" si="31"/>
        <v>4090.443519814346</v>
      </c>
      <c r="AI33" s="18">
        <f t="shared" si="24"/>
        <v>7.7999999999999996E-3</v>
      </c>
      <c r="AJ33" s="20">
        <f t="shared" si="6"/>
        <v>4101.7372343725538</v>
      </c>
      <c r="AK33" s="27" t="b">
        <f t="shared" si="25"/>
        <v>1</v>
      </c>
      <c r="AL33" s="6"/>
      <c r="AM33" s="20">
        <f t="shared" si="7"/>
        <v>20.45221759907173</v>
      </c>
      <c r="AN33" s="20">
        <f t="shared" si="8"/>
        <v>26.180887039628693</v>
      </c>
      <c r="AO33" s="20">
        <f t="shared" si="26"/>
        <v>-5.7286694405569634</v>
      </c>
      <c r="AP33" s="20">
        <f t="shared" si="27"/>
        <v>-5.363314157001299</v>
      </c>
    </row>
    <row r="34" spans="2:42" x14ac:dyDescent="0.25">
      <c r="B34" s="16">
        <f t="shared" si="9"/>
        <v>2</v>
      </c>
      <c r="C34" s="22">
        <v>24</v>
      </c>
      <c r="D34" s="20">
        <f t="shared" si="28"/>
        <v>1025.4343085931384</v>
      </c>
      <c r="E34" s="18">
        <f>Data!C28</f>
        <v>2.8999999999999998E-3</v>
      </c>
      <c r="F34" s="20">
        <f t="shared" si="0"/>
        <v>1023.2660277476181</v>
      </c>
      <c r="G34" s="27" t="b">
        <f t="shared" si="10"/>
        <v>1</v>
      </c>
      <c r="H34" s="6"/>
      <c r="I34" s="20">
        <f t="shared" si="1"/>
        <v>5.1271715429656926</v>
      </c>
      <c r="J34" s="20">
        <f t="shared" si="11"/>
        <v>20.050868617186278</v>
      </c>
      <c r="K34" s="20">
        <f t="shared" si="12"/>
        <v>-14.923697074220586</v>
      </c>
      <c r="L34" s="20">
        <f t="shared" si="13"/>
        <v>-13.930123461178772</v>
      </c>
      <c r="N34" s="20">
        <f t="shared" si="29"/>
        <v>2050.8686171862769</v>
      </c>
      <c r="O34" s="19">
        <f t="shared" si="14"/>
        <v>2.8999999999999998E-3</v>
      </c>
      <c r="P34" s="20">
        <f t="shared" si="2"/>
        <v>2046.5320554952361</v>
      </c>
      <c r="Q34" s="27" t="b">
        <f t="shared" si="15"/>
        <v>1</v>
      </c>
      <c r="R34" s="6"/>
      <c r="S34" s="20">
        <f t="shared" si="3"/>
        <v>10.254343085931385</v>
      </c>
      <c r="T34" s="20">
        <f t="shared" si="16"/>
        <v>22.101737234372553</v>
      </c>
      <c r="U34" s="20">
        <f t="shared" si="17"/>
        <v>-11.847394148441168</v>
      </c>
      <c r="V34" s="20">
        <f t="shared" si="18"/>
        <v>-11.058631273487684</v>
      </c>
      <c r="X34" s="20">
        <f t="shared" si="30"/>
        <v>3076.3029257794133</v>
      </c>
      <c r="Y34" s="18">
        <f t="shared" si="19"/>
        <v>2.8999999999999998E-3</v>
      </c>
      <c r="Z34" s="20">
        <f t="shared" si="4"/>
        <v>3069.7980832428525</v>
      </c>
      <c r="AA34" s="27" t="b">
        <f t="shared" si="20"/>
        <v>1</v>
      </c>
      <c r="AB34" s="6"/>
      <c r="AC34" s="20">
        <f t="shared" si="5"/>
        <v>15.381514628897067</v>
      </c>
      <c r="AD34" s="20">
        <f t="shared" si="21"/>
        <v>24.152605851558825</v>
      </c>
      <c r="AE34" s="20">
        <f t="shared" si="22"/>
        <v>-8.7710912226617577</v>
      </c>
      <c r="AF34" s="20">
        <f t="shared" si="23"/>
        <v>-8.187139085796602</v>
      </c>
      <c r="AH34" s="20">
        <f t="shared" si="31"/>
        <v>4101.7372343725538</v>
      </c>
      <c r="AI34" s="18">
        <f t="shared" si="24"/>
        <v>2.8999999999999998E-3</v>
      </c>
      <c r="AJ34" s="20">
        <f t="shared" si="6"/>
        <v>4093.0641109904723</v>
      </c>
      <c r="AK34" s="27" t="b">
        <f t="shared" si="25"/>
        <v>1</v>
      </c>
      <c r="AL34" s="6"/>
      <c r="AM34" s="20">
        <f t="shared" si="7"/>
        <v>20.50868617186277</v>
      </c>
      <c r="AN34" s="20">
        <f t="shared" si="8"/>
        <v>26.203474468745107</v>
      </c>
      <c r="AO34" s="20">
        <f t="shared" si="26"/>
        <v>-5.6947882968823365</v>
      </c>
      <c r="AP34" s="20">
        <f t="shared" si="27"/>
        <v>-5.3156468981055101</v>
      </c>
    </row>
    <row r="35" spans="2:42" x14ac:dyDescent="0.25">
      <c r="B35" s="16">
        <f t="shared" si="9"/>
        <v>3</v>
      </c>
      <c r="C35" s="22">
        <v>25</v>
      </c>
      <c r="D35" s="20">
        <f t="shared" si="28"/>
        <v>1523.266027747618</v>
      </c>
      <c r="E35" s="18">
        <f>Data!C29</f>
        <v>8.8000000000000005E-3</v>
      </c>
      <c r="F35" s="20">
        <f t="shared" si="0"/>
        <v>1528.987414947838</v>
      </c>
      <c r="G35" s="27" t="b">
        <f t="shared" si="10"/>
        <v>1</v>
      </c>
      <c r="H35" s="6"/>
      <c r="I35" s="20">
        <f t="shared" si="1"/>
        <v>7.6163301387380899</v>
      </c>
      <c r="J35" s="20">
        <f t="shared" si="11"/>
        <v>21.046532055495234</v>
      </c>
      <c r="K35" s="20">
        <f t="shared" si="12"/>
        <v>-13.430201916757145</v>
      </c>
      <c r="L35" s="20">
        <f t="shared" si="13"/>
        <v>-12.498564899305904</v>
      </c>
      <c r="N35" s="20">
        <f t="shared" si="29"/>
        <v>3046.5320554952359</v>
      </c>
      <c r="O35" s="19">
        <f t="shared" si="14"/>
        <v>8.8000000000000005E-3</v>
      </c>
      <c r="P35" s="20">
        <f t="shared" si="2"/>
        <v>3057.9748298956761</v>
      </c>
      <c r="Q35" s="27" t="b">
        <f t="shared" si="15"/>
        <v>1</v>
      </c>
      <c r="R35" s="6"/>
      <c r="S35" s="20">
        <f t="shared" si="3"/>
        <v>15.23266027747618</v>
      </c>
      <c r="T35" s="20">
        <f t="shared" si="16"/>
        <v>24.093064110990472</v>
      </c>
      <c r="U35" s="20">
        <f t="shared" si="17"/>
        <v>-8.8604038335142921</v>
      </c>
      <c r="V35" s="20">
        <f t="shared" si="18"/>
        <v>-8.245768234434486</v>
      </c>
      <c r="X35" s="20">
        <f t="shared" si="30"/>
        <v>4569.798083242853</v>
      </c>
      <c r="Y35" s="18">
        <f t="shared" si="19"/>
        <v>8.8000000000000005E-3</v>
      </c>
      <c r="Z35" s="20">
        <f t="shared" si="4"/>
        <v>4586.962244843513</v>
      </c>
      <c r="AA35" s="27" t="b">
        <f t="shared" si="20"/>
        <v>1</v>
      </c>
      <c r="AB35" s="6"/>
      <c r="AC35" s="20">
        <f t="shared" si="5"/>
        <v>22.848990416214264</v>
      </c>
      <c r="AD35" s="20">
        <f t="shared" si="21"/>
        <v>27.139596166485706</v>
      </c>
      <c r="AE35" s="20">
        <f t="shared" si="22"/>
        <v>-4.2906057502714425</v>
      </c>
      <c r="AF35" s="20">
        <f t="shared" si="23"/>
        <v>-3.9929715695630699</v>
      </c>
      <c r="AH35" s="20">
        <f t="shared" si="31"/>
        <v>6093.0641109904718</v>
      </c>
      <c r="AI35" s="18">
        <f t="shared" si="24"/>
        <v>8.8000000000000005E-3</v>
      </c>
      <c r="AJ35" s="20">
        <f t="shared" si="6"/>
        <v>6115.9496597913521</v>
      </c>
      <c r="AK35" s="27" t="b">
        <f t="shared" si="25"/>
        <v>1</v>
      </c>
      <c r="AL35" s="6"/>
      <c r="AM35" s="20">
        <f t="shared" si="7"/>
        <v>30.46532055495236</v>
      </c>
      <c r="AN35" s="20">
        <f t="shared" si="8"/>
        <v>30.186128221980944</v>
      </c>
      <c r="AO35" s="20">
        <f t="shared" si="26"/>
        <v>0.27919233297141588</v>
      </c>
      <c r="AP35" s="20">
        <f t="shared" si="27"/>
        <v>0.25982509530835413</v>
      </c>
    </row>
    <row r="36" spans="2:42" x14ac:dyDescent="0.25">
      <c r="B36" s="16">
        <f t="shared" si="9"/>
        <v>3</v>
      </c>
      <c r="C36" s="22">
        <v>26</v>
      </c>
      <c r="D36" s="20">
        <f t="shared" si="28"/>
        <v>1528.987414947838</v>
      </c>
      <c r="E36" s="18">
        <f>Data!C30</f>
        <v>3.7000000000000002E-3</v>
      </c>
      <c r="F36" s="20">
        <f t="shared" si="0"/>
        <v>1526.9714450412293</v>
      </c>
      <c r="G36" s="27" t="b">
        <f t="shared" si="10"/>
        <v>1</v>
      </c>
      <c r="H36" s="6"/>
      <c r="I36" s="20">
        <f t="shared" si="1"/>
        <v>7.6449370747391905</v>
      </c>
      <c r="J36" s="20">
        <f t="shared" si="11"/>
        <v>21.057974829895677</v>
      </c>
      <c r="K36" s="20">
        <f t="shared" si="12"/>
        <v>-13.413037755156488</v>
      </c>
      <c r="L36" s="20">
        <f t="shared" si="13"/>
        <v>-12.445255628148207</v>
      </c>
      <c r="N36" s="20">
        <f t="shared" si="29"/>
        <v>3057.9748298956761</v>
      </c>
      <c r="O36" s="19">
        <f t="shared" si="14"/>
        <v>3.7000000000000002E-3</v>
      </c>
      <c r="P36" s="20">
        <f t="shared" si="2"/>
        <v>3053.9428900824587</v>
      </c>
      <c r="Q36" s="27" t="b">
        <f t="shared" si="15"/>
        <v>1</v>
      </c>
      <c r="R36" s="6"/>
      <c r="S36" s="20">
        <f t="shared" si="3"/>
        <v>15.289874149478381</v>
      </c>
      <c r="T36" s="20">
        <f t="shared" si="16"/>
        <v>24.115949659791351</v>
      </c>
      <c r="U36" s="20">
        <f t="shared" si="17"/>
        <v>-8.82607551031297</v>
      </c>
      <c r="V36" s="20">
        <f t="shared" si="18"/>
        <v>-8.1892534654914968</v>
      </c>
      <c r="X36" s="20">
        <f t="shared" si="30"/>
        <v>4586.962244843513</v>
      </c>
      <c r="Y36" s="18">
        <f t="shared" si="19"/>
        <v>3.7000000000000002E-3</v>
      </c>
      <c r="Z36" s="20">
        <f t="shared" si="4"/>
        <v>4580.9143351236862</v>
      </c>
      <c r="AA36" s="27" t="b">
        <f t="shared" si="20"/>
        <v>1</v>
      </c>
      <c r="AB36" s="6"/>
      <c r="AC36" s="20">
        <f t="shared" si="5"/>
        <v>22.934811224217565</v>
      </c>
      <c r="AD36" s="20">
        <f t="shared" si="21"/>
        <v>27.173924489687025</v>
      </c>
      <c r="AE36" s="20">
        <f t="shared" si="22"/>
        <v>-4.2391132654694594</v>
      </c>
      <c r="AF36" s="20">
        <f t="shared" si="23"/>
        <v>-3.9332513028347922</v>
      </c>
      <c r="AH36" s="20">
        <f t="shared" si="31"/>
        <v>6115.9496597913521</v>
      </c>
      <c r="AI36" s="18">
        <f t="shared" si="24"/>
        <v>3.7000000000000002E-3</v>
      </c>
      <c r="AJ36" s="20">
        <f t="shared" si="6"/>
        <v>6107.8857801649174</v>
      </c>
      <c r="AK36" s="27" t="b">
        <f t="shared" si="25"/>
        <v>1</v>
      </c>
      <c r="AL36" s="6"/>
      <c r="AM36" s="20">
        <f t="shared" si="7"/>
        <v>30.579748298956762</v>
      </c>
      <c r="AN36" s="20">
        <f t="shared" si="8"/>
        <v>30.231899319582702</v>
      </c>
      <c r="AO36" s="20">
        <f t="shared" si="26"/>
        <v>0.34784897937406001</v>
      </c>
      <c r="AP36" s="20">
        <f t="shared" si="27"/>
        <v>0.32275085982191981</v>
      </c>
    </row>
    <row r="37" spans="2:42" x14ac:dyDescent="0.25">
      <c r="B37" s="16">
        <f t="shared" si="9"/>
        <v>3</v>
      </c>
      <c r="C37" s="22">
        <v>27</v>
      </c>
      <c r="D37" s="20">
        <f t="shared" si="28"/>
        <v>1526.9714450412293</v>
      </c>
      <c r="E37" s="18">
        <f>Data!C31</f>
        <v>1.0999999999999999E-2</v>
      </c>
      <c r="F37" s="20">
        <f t="shared" si="0"/>
        <v>1536.0492902819992</v>
      </c>
      <c r="G37" s="27" t="b">
        <f t="shared" si="10"/>
        <v>1</v>
      </c>
      <c r="H37" s="6"/>
      <c r="I37" s="20">
        <f t="shared" si="1"/>
        <v>7.6348572252061473</v>
      </c>
      <c r="J37" s="20">
        <f t="shared" si="11"/>
        <v>21.05394289008246</v>
      </c>
      <c r="K37" s="20">
        <f t="shared" si="12"/>
        <v>-13.419085664876313</v>
      </c>
      <c r="L37" s="20">
        <f t="shared" si="13"/>
        <v>-12.413626288135266</v>
      </c>
      <c r="N37" s="20">
        <f t="shared" si="29"/>
        <v>3053.9428900824587</v>
      </c>
      <c r="O37" s="19">
        <f t="shared" si="14"/>
        <v>1.0999999999999999E-2</v>
      </c>
      <c r="P37" s="20">
        <f t="shared" si="2"/>
        <v>3072.0985805639984</v>
      </c>
      <c r="Q37" s="27" t="b">
        <f t="shared" si="15"/>
        <v>1</v>
      </c>
      <c r="R37" s="6"/>
      <c r="S37" s="20">
        <f t="shared" si="3"/>
        <v>15.269714450412295</v>
      </c>
      <c r="T37" s="20">
        <f t="shared" si="16"/>
        <v>24.107885780164917</v>
      </c>
      <c r="U37" s="20">
        <f t="shared" si="17"/>
        <v>-8.8381713297526225</v>
      </c>
      <c r="V37" s="20">
        <f t="shared" si="18"/>
        <v>-8.1759486971031148</v>
      </c>
      <c r="X37" s="20">
        <f t="shared" si="30"/>
        <v>4580.9143351236862</v>
      </c>
      <c r="Y37" s="18">
        <f t="shared" si="19"/>
        <v>1.0999999999999999E-2</v>
      </c>
      <c r="Z37" s="20">
        <f t="shared" si="4"/>
        <v>4608.1478708459954</v>
      </c>
      <c r="AA37" s="27" t="b">
        <f t="shared" si="20"/>
        <v>1</v>
      </c>
      <c r="AB37" s="6"/>
      <c r="AC37" s="20">
        <f t="shared" si="5"/>
        <v>22.904571675618431</v>
      </c>
      <c r="AD37" s="20">
        <f t="shared" si="21"/>
        <v>27.161828670247374</v>
      </c>
      <c r="AE37" s="20">
        <f t="shared" si="22"/>
        <v>-4.2572569946289427</v>
      </c>
      <c r="AF37" s="20">
        <f t="shared" si="23"/>
        <v>-3.9382711060709736</v>
      </c>
      <c r="AH37" s="20">
        <f t="shared" si="31"/>
        <v>6107.8857801649174</v>
      </c>
      <c r="AI37" s="18">
        <f t="shared" si="24"/>
        <v>1.0999999999999999E-2</v>
      </c>
      <c r="AJ37" s="20">
        <f t="shared" si="6"/>
        <v>6144.1971611279969</v>
      </c>
      <c r="AK37" s="27" t="b">
        <f t="shared" si="25"/>
        <v>1</v>
      </c>
      <c r="AL37" s="6"/>
      <c r="AM37" s="20">
        <f t="shared" si="7"/>
        <v>30.539428900824589</v>
      </c>
      <c r="AN37" s="20">
        <f t="shared" si="8"/>
        <v>30.215771560329834</v>
      </c>
      <c r="AO37" s="20">
        <f t="shared" si="26"/>
        <v>0.32365734049475492</v>
      </c>
      <c r="AP37" s="20">
        <f t="shared" si="27"/>
        <v>0.29940648496118449</v>
      </c>
    </row>
    <row r="38" spans="2:42" x14ac:dyDescent="0.25">
      <c r="B38" s="16">
        <f t="shared" si="9"/>
        <v>3</v>
      </c>
      <c r="C38" s="22">
        <v>28</v>
      </c>
      <c r="D38" s="20">
        <f t="shared" si="28"/>
        <v>1536.0492902819992</v>
      </c>
      <c r="E38" s="18">
        <f>Data!C32</f>
        <v>6.1000000000000004E-3</v>
      </c>
      <c r="F38" s="20">
        <f t="shared" si="0"/>
        <v>1537.6920949979558</v>
      </c>
      <c r="G38" s="27" t="b">
        <f t="shared" si="10"/>
        <v>1</v>
      </c>
      <c r="H38" s="6"/>
      <c r="I38" s="20">
        <f t="shared" si="1"/>
        <v>7.680246451409996</v>
      </c>
      <c r="J38" s="20">
        <f t="shared" si="11"/>
        <v>21.072098580563999</v>
      </c>
      <c r="K38" s="20">
        <f t="shared" si="12"/>
        <v>-13.391852129154003</v>
      </c>
      <c r="L38" s="20">
        <f t="shared" si="13"/>
        <v>-12.351379157384427</v>
      </c>
      <c r="N38" s="20">
        <f t="shared" si="29"/>
        <v>3072.0985805639984</v>
      </c>
      <c r="O38" s="19">
        <f t="shared" si="14"/>
        <v>6.1000000000000004E-3</v>
      </c>
      <c r="P38" s="20">
        <f t="shared" si="2"/>
        <v>3075.3841899959116</v>
      </c>
      <c r="Q38" s="27" t="b">
        <f t="shared" si="15"/>
        <v>1</v>
      </c>
      <c r="R38" s="6"/>
      <c r="S38" s="20">
        <f t="shared" si="3"/>
        <v>15.360492902819992</v>
      </c>
      <c r="T38" s="20">
        <f t="shared" si="16"/>
        <v>24.144197161127998</v>
      </c>
      <c r="U38" s="20">
        <f t="shared" si="17"/>
        <v>-8.7837042583080063</v>
      </c>
      <c r="V38" s="20">
        <f t="shared" si="18"/>
        <v>-8.1012589337445124</v>
      </c>
      <c r="X38" s="20">
        <f t="shared" si="30"/>
        <v>4608.1478708459954</v>
      </c>
      <c r="Y38" s="18">
        <f t="shared" si="19"/>
        <v>6.1000000000000004E-3</v>
      </c>
      <c r="Z38" s="20">
        <f t="shared" si="4"/>
        <v>4613.0762849938656</v>
      </c>
      <c r="AA38" s="27" t="b">
        <f t="shared" si="20"/>
        <v>1</v>
      </c>
      <c r="AB38" s="6"/>
      <c r="AC38" s="20">
        <f t="shared" si="5"/>
        <v>23.040739354229977</v>
      </c>
      <c r="AD38" s="20">
        <f t="shared" si="21"/>
        <v>27.21629574169199</v>
      </c>
      <c r="AE38" s="20">
        <f t="shared" si="22"/>
        <v>-4.175556387462013</v>
      </c>
      <c r="AF38" s="20">
        <f t="shared" si="23"/>
        <v>-3.8511387101046024</v>
      </c>
      <c r="AH38" s="20">
        <f t="shared" si="31"/>
        <v>6144.1971611279969</v>
      </c>
      <c r="AI38" s="18">
        <f t="shared" si="24"/>
        <v>6.1000000000000004E-3</v>
      </c>
      <c r="AJ38" s="20">
        <f t="shared" si="6"/>
        <v>6150.7683799918232</v>
      </c>
      <c r="AK38" s="27" t="b">
        <f t="shared" si="25"/>
        <v>1</v>
      </c>
      <c r="AL38" s="6"/>
      <c r="AM38" s="20">
        <f t="shared" si="7"/>
        <v>30.720985805639984</v>
      </c>
      <c r="AN38" s="20">
        <f t="shared" si="8"/>
        <v>30.288394322255996</v>
      </c>
      <c r="AO38" s="20">
        <f t="shared" si="26"/>
        <v>0.43259148338398745</v>
      </c>
      <c r="AP38" s="20">
        <f t="shared" si="27"/>
        <v>0.39898151353531497</v>
      </c>
    </row>
    <row r="39" spans="2:42" x14ac:dyDescent="0.25">
      <c r="B39" s="16">
        <f t="shared" si="9"/>
        <v>3</v>
      </c>
      <c r="C39" s="22">
        <v>29</v>
      </c>
      <c r="D39" s="20">
        <f t="shared" si="28"/>
        <v>1537.6920949979558</v>
      </c>
      <c r="E39" s="18">
        <f>Data!C33</f>
        <v>1.0699999999999999E-2</v>
      </c>
      <c r="F39" s="20">
        <f t="shared" si="0"/>
        <v>1546.3746734123617</v>
      </c>
      <c r="G39" s="27" t="b">
        <f t="shared" si="10"/>
        <v>1</v>
      </c>
      <c r="H39" s="6"/>
      <c r="I39" s="20">
        <f t="shared" si="1"/>
        <v>7.6884604749897791</v>
      </c>
      <c r="J39" s="20">
        <f t="shared" si="11"/>
        <v>21.075384189995912</v>
      </c>
      <c r="K39" s="20">
        <f t="shared" si="12"/>
        <v>-13.386923715006134</v>
      </c>
      <c r="L39" s="20">
        <f t="shared" si="13"/>
        <v>-12.309903941979307</v>
      </c>
      <c r="N39" s="20">
        <f t="shared" si="29"/>
        <v>3075.3841899959116</v>
      </c>
      <c r="O39" s="19">
        <f t="shared" si="14"/>
        <v>1.0699999999999999E-2</v>
      </c>
      <c r="P39" s="20">
        <f t="shared" si="2"/>
        <v>3092.7493468247235</v>
      </c>
      <c r="Q39" s="27" t="b">
        <f t="shared" si="15"/>
        <v>1</v>
      </c>
      <c r="R39" s="6"/>
      <c r="S39" s="20">
        <f t="shared" si="3"/>
        <v>15.376920949979558</v>
      </c>
      <c r="T39" s="20">
        <f t="shared" si="16"/>
        <v>24.150768379991824</v>
      </c>
      <c r="U39" s="20">
        <f t="shared" si="17"/>
        <v>-8.7738474300122657</v>
      </c>
      <c r="V39" s="20">
        <f t="shared" si="18"/>
        <v>-8.0679640344826993</v>
      </c>
      <c r="X39" s="20">
        <f t="shared" si="30"/>
        <v>4613.0762849938656</v>
      </c>
      <c r="Y39" s="18">
        <f t="shared" si="19"/>
        <v>1.0699999999999999E-2</v>
      </c>
      <c r="Z39" s="20">
        <f t="shared" si="4"/>
        <v>4639.1240202370827</v>
      </c>
      <c r="AA39" s="27" t="b">
        <f t="shared" si="20"/>
        <v>1</v>
      </c>
      <c r="AB39" s="6"/>
      <c r="AC39" s="20">
        <f t="shared" si="5"/>
        <v>23.065381424969328</v>
      </c>
      <c r="AD39" s="20">
        <f t="shared" si="21"/>
        <v>27.226152569987732</v>
      </c>
      <c r="AE39" s="20">
        <f t="shared" si="22"/>
        <v>-4.1607711450184048</v>
      </c>
      <c r="AF39" s="20">
        <f t="shared" si="23"/>
        <v>-3.8260241269860971</v>
      </c>
      <c r="AH39" s="20">
        <f t="shared" si="31"/>
        <v>6150.7683799918232</v>
      </c>
      <c r="AI39" s="18">
        <f t="shared" si="24"/>
        <v>1.0699999999999999E-2</v>
      </c>
      <c r="AJ39" s="20">
        <f t="shared" si="6"/>
        <v>6185.498693649447</v>
      </c>
      <c r="AK39" s="27" t="b">
        <f t="shared" si="25"/>
        <v>1</v>
      </c>
      <c r="AL39" s="6"/>
      <c r="AM39" s="20">
        <f t="shared" si="7"/>
        <v>30.753841899959117</v>
      </c>
      <c r="AN39" s="20">
        <f t="shared" si="8"/>
        <v>30.301536759983648</v>
      </c>
      <c r="AO39" s="20">
        <f t="shared" si="26"/>
        <v>0.45230513997546851</v>
      </c>
      <c r="AP39" s="20">
        <f t="shared" si="27"/>
        <v>0.41591578051051675</v>
      </c>
    </row>
    <row r="40" spans="2:42" x14ac:dyDescent="0.25">
      <c r="B40" s="16">
        <f t="shared" si="9"/>
        <v>3</v>
      </c>
      <c r="C40" s="22">
        <v>30</v>
      </c>
      <c r="D40" s="20">
        <f t="shared" si="28"/>
        <v>1546.3746734123617</v>
      </c>
      <c r="E40" s="18">
        <f>Data!C34</f>
        <v>1.0200000000000001E-2</v>
      </c>
      <c r="F40" s="20">
        <f t="shared" si="0"/>
        <v>1554.336956605762</v>
      </c>
      <c r="G40" s="27" t="b">
        <f t="shared" si="10"/>
        <v>1</v>
      </c>
      <c r="H40" s="6"/>
      <c r="I40" s="20">
        <f t="shared" si="1"/>
        <v>7.7318733670618087</v>
      </c>
      <c r="J40" s="20">
        <f t="shared" si="11"/>
        <v>21.092749346824725</v>
      </c>
      <c r="K40" s="20">
        <f t="shared" si="12"/>
        <v>-13.360875979762916</v>
      </c>
      <c r="L40" s="20">
        <f t="shared" si="13"/>
        <v>-12.249204215644697</v>
      </c>
      <c r="N40" s="20">
        <f t="shared" si="29"/>
        <v>3092.7493468247235</v>
      </c>
      <c r="O40" s="19">
        <f t="shared" si="14"/>
        <v>1.0200000000000001E-2</v>
      </c>
      <c r="P40" s="20">
        <f t="shared" si="2"/>
        <v>3108.673913211524</v>
      </c>
      <c r="Q40" s="27" t="b">
        <f t="shared" si="15"/>
        <v>1</v>
      </c>
      <c r="R40" s="6"/>
      <c r="S40" s="20">
        <f t="shared" si="3"/>
        <v>15.463746734123617</v>
      </c>
      <c r="T40" s="20">
        <f t="shared" si="16"/>
        <v>24.185498693649446</v>
      </c>
      <c r="U40" s="20">
        <f t="shared" si="17"/>
        <v>-8.7217519595258288</v>
      </c>
      <c r="V40" s="20">
        <f t="shared" si="18"/>
        <v>-7.9960715923303489</v>
      </c>
      <c r="X40" s="20">
        <f t="shared" si="30"/>
        <v>4639.1240202370827</v>
      </c>
      <c r="Y40" s="18">
        <f t="shared" si="19"/>
        <v>1.0200000000000001E-2</v>
      </c>
      <c r="Z40" s="20">
        <f t="shared" si="4"/>
        <v>4663.0108698172835</v>
      </c>
      <c r="AA40" s="27" t="b">
        <f t="shared" si="20"/>
        <v>1</v>
      </c>
      <c r="AB40" s="6"/>
      <c r="AC40" s="20">
        <f t="shared" si="5"/>
        <v>23.195620101185416</v>
      </c>
      <c r="AD40" s="20">
        <f t="shared" si="21"/>
        <v>27.278248040474168</v>
      </c>
      <c r="AE40" s="20">
        <f t="shared" si="22"/>
        <v>-4.0826279392887521</v>
      </c>
      <c r="AF40" s="20">
        <f t="shared" si="23"/>
        <v>-3.7429389690160115</v>
      </c>
      <c r="AH40" s="20">
        <f t="shared" si="31"/>
        <v>6185.498693649447</v>
      </c>
      <c r="AI40" s="18">
        <f t="shared" si="24"/>
        <v>1.0200000000000001E-2</v>
      </c>
      <c r="AJ40" s="20">
        <f t="shared" si="6"/>
        <v>6217.347826423048</v>
      </c>
      <c r="AK40" s="27" t="b">
        <f t="shared" si="25"/>
        <v>1</v>
      </c>
      <c r="AL40" s="6"/>
      <c r="AM40" s="20">
        <f t="shared" si="7"/>
        <v>30.927493468247235</v>
      </c>
      <c r="AN40" s="20">
        <f t="shared" si="8"/>
        <v>30.370997387298893</v>
      </c>
      <c r="AO40" s="20">
        <f t="shared" si="26"/>
        <v>0.55649608094834235</v>
      </c>
      <c r="AP40" s="20">
        <f t="shared" si="27"/>
        <v>0.5101936542983424</v>
      </c>
    </row>
    <row r="41" spans="2:42" x14ac:dyDescent="0.25">
      <c r="B41" s="16">
        <f t="shared" si="9"/>
        <v>3</v>
      </c>
      <c r="C41" s="22">
        <v>31</v>
      </c>
      <c r="D41" s="20">
        <f t="shared" si="28"/>
        <v>1554.336956605762</v>
      </c>
      <c r="E41" s="18">
        <f>Data!C35</f>
        <v>5.1000000000000004E-3</v>
      </c>
      <c r="F41" s="20">
        <f t="shared" si="0"/>
        <v>1554.4527547090295</v>
      </c>
      <c r="G41" s="27" t="b">
        <f t="shared" si="10"/>
        <v>1</v>
      </c>
      <c r="H41" s="6"/>
      <c r="I41" s="20">
        <f t="shared" si="1"/>
        <v>7.7716847830288103</v>
      </c>
      <c r="J41" s="20">
        <f t="shared" si="11"/>
        <v>21.108673913211526</v>
      </c>
      <c r="K41" s="20">
        <f t="shared" si="12"/>
        <v>-13.336989130182715</v>
      </c>
      <c r="L41" s="20">
        <f t="shared" si="13"/>
        <v>-12.190732637853692</v>
      </c>
      <c r="N41" s="20">
        <f t="shared" si="29"/>
        <v>3108.673913211524</v>
      </c>
      <c r="O41" s="19">
        <f t="shared" si="14"/>
        <v>5.1000000000000004E-3</v>
      </c>
      <c r="P41" s="20">
        <f t="shared" si="2"/>
        <v>3108.905509418059</v>
      </c>
      <c r="Q41" s="27" t="b">
        <f t="shared" si="15"/>
        <v>1</v>
      </c>
      <c r="R41" s="6"/>
      <c r="S41" s="20">
        <f t="shared" si="3"/>
        <v>15.543369566057621</v>
      </c>
      <c r="T41" s="20">
        <f t="shared" si="16"/>
        <v>24.217347826423048</v>
      </c>
      <c r="U41" s="20">
        <f t="shared" si="17"/>
        <v>-8.673978260365427</v>
      </c>
      <c r="V41" s="20">
        <f t="shared" si="18"/>
        <v>-7.928487370464067</v>
      </c>
      <c r="X41" s="20">
        <f t="shared" si="30"/>
        <v>4663.0108698172835</v>
      </c>
      <c r="Y41" s="18">
        <f t="shared" si="19"/>
        <v>5.1000000000000004E-3</v>
      </c>
      <c r="Z41" s="20">
        <f t="shared" si="4"/>
        <v>4663.358264127085</v>
      </c>
      <c r="AA41" s="27" t="b">
        <f t="shared" si="20"/>
        <v>1</v>
      </c>
      <c r="AB41" s="6"/>
      <c r="AC41" s="20">
        <f t="shared" si="5"/>
        <v>23.315054349086417</v>
      </c>
      <c r="AD41" s="20">
        <f t="shared" si="21"/>
        <v>27.326021739634569</v>
      </c>
      <c r="AE41" s="20">
        <f t="shared" si="22"/>
        <v>-4.0109673905481529</v>
      </c>
      <c r="AF41" s="20">
        <f t="shared" si="23"/>
        <v>-3.6662421030744548</v>
      </c>
      <c r="AH41" s="20">
        <f t="shared" si="31"/>
        <v>6217.347826423048</v>
      </c>
      <c r="AI41" s="18">
        <f t="shared" si="24"/>
        <v>5.1000000000000004E-3</v>
      </c>
      <c r="AJ41" s="20">
        <f t="shared" si="6"/>
        <v>6217.8110188361179</v>
      </c>
      <c r="AK41" s="27" t="b">
        <f t="shared" si="25"/>
        <v>1</v>
      </c>
      <c r="AL41" s="6"/>
      <c r="AM41" s="20">
        <f t="shared" si="7"/>
        <v>31.086739132115241</v>
      </c>
      <c r="AN41" s="20">
        <f t="shared" si="8"/>
        <v>30.434695652846095</v>
      </c>
      <c r="AO41" s="20">
        <f t="shared" si="26"/>
        <v>0.65204347926914608</v>
      </c>
      <c r="AP41" s="20">
        <f t="shared" si="27"/>
        <v>0.59600316431517986</v>
      </c>
    </row>
    <row r="42" spans="2:42" x14ac:dyDescent="0.25">
      <c r="B42" s="16">
        <f t="shared" si="9"/>
        <v>3</v>
      </c>
      <c r="C42" s="22">
        <v>32</v>
      </c>
      <c r="D42" s="20">
        <f t="shared" si="28"/>
        <v>1554.4527547090295</v>
      </c>
      <c r="E42" s="18">
        <f>Data!C36</f>
        <v>5.7000000000000002E-3</v>
      </c>
      <c r="F42" s="20">
        <f t="shared" si="0"/>
        <v>1555.4965697338166</v>
      </c>
      <c r="G42" s="27" t="b">
        <f t="shared" si="10"/>
        <v>1</v>
      </c>
      <c r="H42" s="6"/>
      <c r="I42" s="20">
        <f t="shared" si="1"/>
        <v>7.7722637735451476</v>
      </c>
      <c r="J42" s="20">
        <f t="shared" si="11"/>
        <v>21.108905509418058</v>
      </c>
      <c r="K42" s="20">
        <f t="shared" si="12"/>
        <v>-13.336641735872909</v>
      </c>
      <c r="L42" s="20">
        <f t="shared" si="13"/>
        <v>-12.153953240858694</v>
      </c>
      <c r="N42" s="20">
        <f t="shared" si="29"/>
        <v>3108.905509418059</v>
      </c>
      <c r="O42" s="19">
        <f t="shared" si="14"/>
        <v>5.7000000000000002E-3</v>
      </c>
      <c r="P42" s="20">
        <f t="shared" si="2"/>
        <v>3110.9931394676332</v>
      </c>
      <c r="Q42" s="27" t="b">
        <f t="shared" si="15"/>
        <v>1</v>
      </c>
      <c r="R42" s="6"/>
      <c r="S42" s="20">
        <f t="shared" si="3"/>
        <v>15.544527547090295</v>
      </c>
      <c r="T42" s="20">
        <f t="shared" si="16"/>
        <v>24.217811018836116</v>
      </c>
      <c r="U42" s="20">
        <f t="shared" si="17"/>
        <v>-8.6732834717458207</v>
      </c>
      <c r="V42" s="20">
        <f t="shared" si="18"/>
        <v>-7.9041398762903539</v>
      </c>
      <c r="X42" s="20">
        <f t="shared" si="30"/>
        <v>4663.358264127085</v>
      </c>
      <c r="Y42" s="18">
        <f t="shared" si="19"/>
        <v>5.7000000000000002E-3</v>
      </c>
      <c r="Z42" s="20">
        <f t="shared" si="4"/>
        <v>4666.4897092014462</v>
      </c>
      <c r="AA42" s="27" t="b">
        <f t="shared" si="20"/>
        <v>1</v>
      </c>
      <c r="AB42" s="6"/>
      <c r="AC42" s="20">
        <f t="shared" si="5"/>
        <v>23.316791320635424</v>
      </c>
      <c r="AD42" s="20">
        <f t="shared" si="21"/>
        <v>27.32671652825417</v>
      </c>
      <c r="AE42" s="20">
        <f t="shared" si="22"/>
        <v>-4.0099252076187462</v>
      </c>
      <c r="AF42" s="20">
        <f t="shared" si="23"/>
        <v>-3.6543265117220258</v>
      </c>
      <c r="AH42" s="20">
        <f t="shared" si="31"/>
        <v>6217.8110188361179</v>
      </c>
      <c r="AI42" s="18">
        <f t="shared" si="24"/>
        <v>5.7000000000000002E-3</v>
      </c>
      <c r="AJ42" s="20">
        <f t="shared" si="6"/>
        <v>6221.9862789352665</v>
      </c>
      <c r="AK42" s="27" t="b">
        <f t="shared" si="25"/>
        <v>1</v>
      </c>
      <c r="AL42" s="6"/>
      <c r="AM42" s="20">
        <f t="shared" si="7"/>
        <v>31.089055094180591</v>
      </c>
      <c r="AN42" s="20">
        <f t="shared" si="8"/>
        <v>30.435622037672236</v>
      </c>
      <c r="AO42" s="20">
        <f t="shared" si="26"/>
        <v>0.65343305650835504</v>
      </c>
      <c r="AP42" s="20">
        <f t="shared" si="27"/>
        <v>0.59548685284632619</v>
      </c>
    </row>
    <row r="43" spans="2:42" x14ac:dyDescent="0.25">
      <c r="B43" s="16">
        <f t="shared" si="9"/>
        <v>3</v>
      </c>
      <c r="C43" s="22">
        <v>33</v>
      </c>
      <c r="D43" s="20">
        <f t="shared" si="28"/>
        <v>1555.4965697338166</v>
      </c>
      <c r="E43" s="18">
        <f>Data!C37</f>
        <v>1.0999999999999999E-2</v>
      </c>
      <c r="F43" s="20">
        <f t="shared" ref="F43:F74" si="32">D43*(1+E43)*(1-$D$5)</f>
        <v>1564.7439968408839</v>
      </c>
      <c r="G43" s="27" t="b">
        <f t="shared" si="10"/>
        <v>1</v>
      </c>
      <c r="H43" s="6"/>
      <c r="I43" s="20">
        <f t="shared" ref="I43:I74" si="33">$D$5*D43</f>
        <v>7.7774828486690835</v>
      </c>
      <c r="J43" s="20">
        <f t="shared" si="11"/>
        <v>21.110993139467634</v>
      </c>
      <c r="K43" s="20">
        <f t="shared" si="12"/>
        <v>-13.33351029079855</v>
      </c>
      <c r="L43" s="20">
        <f t="shared" si="13"/>
        <v>-12.114755225507865</v>
      </c>
      <c r="N43" s="20">
        <f t="shared" si="29"/>
        <v>3110.9931394676332</v>
      </c>
      <c r="O43" s="19">
        <f t="shared" si="14"/>
        <v>1.0999999999999999E-2</v>
      </c>
      <c r="P43" s="20">
        <f t="shared" ref="P43:P74" si="34">N43*(1+O43)*(1-$D$5)</f>
        <v>3129.4879936817679</v>
      </c>
      <c r="Q43" s="27" t="b">
        <f t="shared" si="15"/>
        <v>1</v>
      </c>
      <c r="R43" s="6"/>
      <c r="S43" s="20">
        <f t="shared" ref="S43:S74" si="35">$D$5*N43</f>
        <v>15.554965697338167</v>
      </c>
      <c r="T43" s="20">
        <f t="shared" si="16"/>
        <v>24.221986278935265</v>
      </c>
      <c r="U43" s="20">
        <f t="shared" si="17"/>
        <v>-8.6670205815970984</v>
      </c>
      <c r="V43" s="20">
        <f t="shared" si="18"/>
        <v>-7.8748079530824917</v>
      </c>
      <c r="X43" s="20">
        <f t="shared" si="30"/>
        <v>4666.4897092014462</v>
      </c>
      <c r="Y43" s="18">
        <f t="shared" si="19"/>
        <v>1.0999999999999999E-2</v>
      </c>
      <c r="Z43" s="20">
        <f t="shared" ref="Z43:Z74" si="36">X43*(1+Y43)*(1-$D$5)</f>
        <v>4694.2319905226486</v>
      </c>
      <c r="AA43" s="27" t="b">
        <f t="shared" si="20"/>
        <v>1</v>
      </c>
      <c r="AB43" s="6"/>
      <c r="AC43" s="20">
        <f t="shared" ref="AC43:AC74" si="37">$D$5*X43</f>
        <v>23.332448546007232</v>
      </c>
      <c r="AD43" s="20">
        <f t="shared" si="21"/>
        <v>27.332979418402893</v>
      </c>
      <c r="AE43" s="20">
        <f t="shared" si="22"/>
        <v>-4.000530872395661</v>
      </c>
      <c r="AF43" s="20">
        <f t="shared" si="23"/>
        <v>-3.6348606806571304</v>
      </c>
      <c r="AH43" s="20">
        <f t="shared" si="31"/>
        <v>6221.9862789352665</v>
      </c>
      <c r="AI43" s="18">
        <f t="shared" si="24"/>
        <v>1.0999999999999999E-2</v>
      </c>
      <c r="AJ43" s="20">
        <f t="shared" ref="AJ43:AJ74" si="38">AH43*(1+AI43)*(1-$D$5)</f>
        <v>6258.9759873635358</v>
      </c>
      <c r="AK43" s="27" t="b">
        <f t="shared" si="25"/>
        <v>1</v>
      </c>
      <c r="AL43" s="6"/>
      <c r="AM43" s="20">
        <f t="shared" ref="AM43:AM74" si="39">$D$5*AH43</f>
        <v>31.109931394676334</v>
      </c>
      <c r="AN43" s="20">
        <f t="shared" ref="AN43:AN74" si="40">$J$6*AH43+$J$5</f>
        <v>30.443972557870531</v>
      </c>
      <c r="AO43" s="20">
        <f t="shared" si="26"/>
        <v>0.66595883680580314</v>
      </c>
      <c r="AP43" s="20">
        <f t="shared" si="27"/>
        <v>0.60508659176825452</v>
      </c>
    </row>
    <row r="44" spans="2:42" x14ac:dyDescent="0.25">
      <c r="B44" s="16">
        <f t="shared" ref="B44:B75" si="41">IF(MOD(C43,12)= 0,B43+1,B43)</f>
        <v>3</v>
      </c>
      <c r="C44" s="22">
        <v>34</v>
      </c>
      <c r="D44" s="20">
        <f t="shared" si="28"/>
        <v>1564.7439968408839</v>
      </c>
      <c r="E44" s="18">
        <f>Data!C38</f>
        <v>8.9999999999999993E-3</v>
      </c>
      <c r="F44" s="20">
        <f t="shared" si="32"/>
        <v>1570.9325593483895</v>
      </c>
      <c r="G44" s="27" t="b">
        <f t="shared" si="10"/>
        <v>1</v>
      </c>
      <c r="H44" s="6"/>
      <c r="I44" s="20">
        <f t="shared" si="33"/>
        <v>7.8237199842044198</v>
      </c>
      <c r="J44" s="20">
        <f t="shared" si="11"/>
        <v>21.129487993681767</v>
      </c>
      <c r="K44" s="20">
        <f t="shared" si="12"/>
        <v>-13.305768009477347</v>
      </c>
      <c r="L44" s="20">
        <f t="shared" si="13"/>
        <v>-12.053388573253537</v>
      </c>
      <c r="N44" s="20">
        <f t="shared" si="29"/>
        <v>3129.4879936817679</v>
      </c>
      <c r="O44" s="19">
        <f t="shared" si="14"/>
        <v>8.9999999999999993E-3</v>
      </c>
      <c r="P44" s="20">
        <f t="shared" si="34"/>
        <v>3141.8651186967791</v>
      </c>
      <c r="Q44" s="27" t="b">
        <f t="shared" si="15"/>
        <v>1</v>
      </c>
      <c r="R44" s="6"/>
      <c r="S44" s="20">
        <f t="shared" si="35"/>
        <v>15.64743996840884</v>
      </c>
      <c r="T44" s="20">
        <f t="shared" si="16"/>
        <v>24.258975987363534</v>
      </c>
      <c r="U44" s="20">
        <f t="shared" si="17"/>
        <v>-8.6115360189546948</v>
      </c>
      <c r="V44" s="20">
        <f t="shared" si="18"/>
        <v>-7.800992004001353</v>
      </c>
      <c r="X44" s="20">
        <f t="shared" si="30"/>
        <v>4694.2319905226486</v>
      </c>
      <c r="Y44" s="18">
        <f t="shared" si="19"/>
        <v>8.9999999999999993E-3</v>
      </c>
      <c r="Z44" s="20">
        <f t="shared" si="36"/>
        <v>4712.7976780451654</v>
      </c>
      <c r="AA44" s="27" t="b">
        <f t="shared" si="20"/>
        <v>1</v>
      </c>
      <c r="AB44" s="6"/>
      <c r="AC44" s="20">
        <f t="shared" si="37"/>
        <v>23.471159952613245</v>
      </c>
      <c r="AD44" s="20">
        <f t="shared" si="21"/>
        <v>27.388463981045298</v>
      </c>
      <c r="AE44" s="20">
        <f t="shared" si="22"/>
        <v>-3.9173040284320528</v>
      </c>
      <c r="AF44" s="20">
        <f t="shared" si="23"/>
        <v>-3.5485954347491768</v>
      </c>
      <c r="AH44" s="20">
        <f t="shared" si="31"/>
        <v>6258.9759873635358</v>
      </c>
      <c r="AI44" s="18">
        <f t="shared" si="24"/>
        <v>8.9999999999999993E-3</v>
      </c>
      <c r="AJ44" s="20">
        <f t="shared" si="38"/>
        <v>6283.7302373935581</v>
      </c>
      <c r="AK44" s="27" t="b">
        <f t="shared" si="25"/>
        <v>1</v>
      </c>
      <c r="AL44" s="6"/>
      <c r="AM44" s="20">
        <f t="shared" si="39"/>
        <v>31.294879936817679</v>
      </c>
      <c r="AN44" s="20">
        <f t="shared" si="40"/>
        <v>30.517951974727072</v>
      </c>
      <c r="AO44" s="20">
        <f t="shared" si="26"/>
        <v>0.77692796209060688</v>
      </c>
      <c r="AP44" s="20">
        <f t="shared" si="27"/>
        <v>0.70380113450301485</v>
      </c>
    </row>
    <row r="45" spans="2:42" x14ac:dyDescent="0.25">
      <c r="B45" s="16">
        <f t="shared" si="41"/>
        <v>3</v>
      </c>
      <c r="C45" s="22">
        <v>35</v>
      </c>
      <c r="D45" s="20">
        <f t="shared" si="28"/>
        <v>1570.9325593483895</v>
      </c>
      <c r="E45" s="18">
        <f>Data!C39</f>
        <v>4.4000000000000003E-3</v>
      </c>
      <c r="F45" s="20">
        <f t="shared" si="32"/>
        <v>1569.9554392964749</v>
      </c>
      <c r="G45" s="27" t="b">
        <f t="shared" si="10"/>
        <v>1</v>
      </c>
      <c r="H45" s="6"/>
      <c r="I45" s="20">
        <f t="shared" si="33"/>
        <v>7.8546627967419482</v>
      </c>
      <c r="J45" s="20">
        <f t="shared" si="11"/>
        <v>21.141865118696778</v>
      </c>
      <c r="K45" s="20">
        <f t="shared" si="12"/>
        <v>-13.28720232195483</v>
      </c>
      <c r="L45" s="20">
        <f t="shared" si="13"/>
        <v>-12.000568638905429</v>
      </c>
      <c r="N45" s="20">
        <f t="shared" si="29"/>
        <v>3141.8651186967791</v>
      </c>
      <c r="O45" s="19">
        <f t="shared" si="14"/>
        <v>4.4000000000000003E-3</v>
      </c>
      <c r="P45" s="20">
        <f t="shared" si="34"/>
        <v>3139.9108785929498</v>
      </c>
      <c r="Q45" s="27" t="b">
        <f t="shared" si="15"/>
        <v>1</v>
      </c>
      <c r="R45" s="6"/>
      <c r="S45" s="20">
        <f t="shared" si="35"/>
        <v>15.709325593483896</v>
      </c>
      <c r="T45" s="20">
        <f t="shared" si="16"/>
        <v>24.283730237393559</v>
      </c>
      <c r="U45" s="20">
        <f t="shared" si="17"/>
        <v>-8.5744046439096628</v>
      </c>
      <c r="V45" s="20">
        <f t="shared" si="18"/>
        <v>-7.7441231776057524</v>
      </c>
      <c r="X45" s="20">
        <f t="shared" si="30"/>
        <v>4712.7976780451654</v>
      </c>
      <c r="Y45" s="18">
        <f t="shared" si="19"/>
        <v>4.4000000000000003E-3</v>
      </c>
      <c r="Z45" s="20">
        <f t="shared" si="36"/>
        <v>4709.8663178894212</v>
      </c>
      <c r="AA45" s="27" t="b">
        <f t="shared" si="20"/>
        <v>1</v>
      </c>
      <c r="AB45" s="6"/>
      <c r="AC45" s="20">
        <f t="shared" si="37"/>
        <v>23.563988390225827</v>
      </c>
      <c r="AD45" s="20">
        <f t="shared" si="21"/>
        <v>27.425595356090334</v>
      </c>
      <c r="AE45" s="20">
        <f t="shared" si="22"/>
        <v>-3.8616069658645067</v>
      </c>
      <c r="AF45" s="20">
        <f t="shared" si="23"/>
        <v>-3.4876777163060861</v>
      </c>
      <c r="AH45" s="20">
        <f t="shared" si="31"/>
        <v>6283.7302373935581</v>
      </c>
      <c r="AI45" s="18">
        <f t="shared" si="24"/>
        <v>4.4000000000000003E-3</v>
      </c>
      <c r="AJ45" s="20">
        <f t="shared" si="38"/>
        <v>6279.8217571858995</v>
      </c>
      <c r="AK45" s="27" t="b">
        <f t="shared" si="25"/>
        <v>1</v>
      </c>
      <c r="AL45" s="6"/>
      <c r="AM45" s="20">
        <f t="shared" si="39"/>
        <v>31.418651186967793</v>
      </c>
      <c r="AN45" s="20">
        <f t="shared" si="40"/>
        <v>30.567460474787119</v>
      </c>
      <c r="AO45" s="20">
        <f t="shared" si="26"/>
        <v>0.85119071218067432</v>
      </c>
      <c r="AP45" s="20">
        <f t="shared" si="27"/>
        <v>0.76876774499360279</v>
      </c>
    </row>
    <row r="46" spans="2:42" x14ac:dyDescent="0.25">
      <c r="B46" s="16">
        <f t="shared" si="41"/>
        <v>3</v>
      </c>
      <c r="C46" s="22">
        <v>36</v>
      </c>
      <c r="D46" s="20">
        <f t="shared" si="28"/>
        <v>1569.9554392964749</v>
      </c>
      <c r="E46" s="18">
        <f>Data!C40</f>
        <v>5.3E-3</v>
      </c>
      <c r="F46" s="20">
        <f t="shared" si="32"/>
        <v>1570.3848221091228</v>
      </c>
      <c r="G46" s="27" t="b">
        <f t="shared" si="10"/>
        <v>1</v>
      </c>
      <c r="H46" s="6"/>
      <c r="I46" s="20">
        <f t="shared" si="33"/>
        <v>7.8497771964823748</v>
      </c>
      <c r="J46" s="20">
        <f t="shared" si="11"/>
        <v>21.13991087859295</v>
      </c>
      <c r="K46" s="20">
        <f t="shared" si="12"/>
        <v>-13.290133682110575</v>
      </c>
      <c r="L46" s="20">
        <f t="shared" si="13"/>
        <v>-11.967314205366263</v>
      </c>
      <c r="N46" s="20">
        <f t="shared" si="29"/>
        <v>3139.9108785929498</v>
      </c>
      <c r="O46" s="19">
        <f t="shared" si="14"/>
        <v>5.3E-3</v>
      </c>
      <c r="P46" s="20">
        <f t="shared" si="34"/>
        <v>3140.7696442182455</v>
      </c>
      <c r="Q46" s="27" t="b">
        <f t="shared" si="15"/>
        <v>1</v>
      </c>
      <c r="R46" s="6"/>
      <c r="S46" s="20">
        <f t="shared" si="35"/>
        <v>15.69955439296475</v>
      </c>
      <c r="T46" s="20">
        <f t="shared" si="16"/>
        <v>24.2798217571859</v>
      </c>
      <c r="U46" s="20">
        <f t="shared" si="17"/>
        <v>-8.5802673642211502</v>
      </c>
      <c r="V46" s="20">
        <f t="shared" si="18"/>
        <v>-7.7262394773276277</v>
      </c>
      <c r="X46" s="20">
        <f t="shared" si="30"/>
        <v>4709.8663178894212</v>
      </c>
      <c r="Y46" s="18">
        <f t="shared" si="19"/>
        <v>5.3E-3</v>
      </c>
      <c r="Z46" s="20">
        <f t="shared" si="36"/>
        <v>4711.1544663273644</v>
      </c>
      <c r="AA46" s="27" t="b">
        <f t="shared" si="20"/>
        <v>1</v>
      </c>
      <c r="AB46" s="6"/>
      <c r="AC46" s="20">
        <f t="shared" si="37"/>
        <v>23.549331589447107</v>
      </c>
      <c r="AD46" s="20">
        <f t="shared" si="21"/>
        <v>27.419732635778843</v>
      </c>
      <c r="AE46" s="20">
        <f t="shared" si="22"/>
        <v>-3.870401046331736</v>
      </c>
      <c r="AF46" s="20">
        <f t="shared" si="23"/>
        <v>-3.4851647492890026</v>
      </c>
      <c r="AH46" s="20">
        <f t="shared" si="31"/>
        <v>6279.8217571858995</v>
      </c>
      <c r="AI46" s="18">
        <f t="shared" si="24"/>
        <v>5.3E-3</v>
      </c>
      <c r="AJ46" s="20">
        <f t="shared" si="38"/>
        <v>6281.539288436491</v>
      </c>
      <c r="AK46" s="27" t="b">
        <f t="shared" si="25"/>
        <v>1</v>
      </c>
      <c r="AL46" s="6"/>
      <c r="AM46" s="20">
        <f t="shared" si="39"/>
        <v>31.399108785929499</v>
      </c>
      <c r="AN46" s="20">
        <f t="shared" si="40"/>
        <v>30.5596435143718</v>
      </c>
      <c r="AO46" s="20">
        <f t="shared" si="26"/>
        <v>0.83946527155769957</v>
      </c>
      <c r="AP46" s="20">
        <f t="shared" si="27"/>
        <v>0.75590997874964194</v>
      </c>
    </row>
    <row r="47" spans="2:42" x14ac:dyDescent="0.25">
      <c r="B47" s="16">
        <f t="shared" si="41"/>
        <v>4</v>
      </c>
      <c r="C47" s="22">
        <v>37</v>
      </c>
      <c r="D47" s="20">
        <f t="shared" si="28"/>
        <v>2070.384822109123</v>
      </c>
      <c r="E47" s="18">
        <f>Data!C41</f>
        <v>1.0800000000000001E-2</v>
      </c>
      <c r="F47" s="20">
        <f t="shared" si="32"/>
        <v>2082.2812532969619</v>
      </c>
      <c r="G47" s="27" t="b">
        <f t="shared" si="10"/>
        <v>1</v>
      </c>
      <c r="H47" s="6"/>
      <c r="I47" s="20">
        <f t="shared" si="33"/>
        <v>10.351924110545616</v>
      </c>
      <c r="J47" s="20">
        <f t="shared" si="11"/>
        <v>22.140769644218246</v>
      </c>
      <c r="K47" s="20">
        <f t="shared" si="12"/>
        <v>-11.78884553367263</v>
      </c>
      <c r="L47" s="20">
        <f t="shared" si="13"/>
        <v>-10.583704081400199</v>
      </c>
      <c r="N47" s="20">
        <f t="shared" si="29"/>
        <v>4140.769644218246</v>
      </c>
      <c r="O47" s="19">
        <f t="shared" si="14"/>
        <v>1.0800000000000001E-2</v>
      </c>
      <c r="P47" s="20">
        <f t="shared" si="34"/>
        <v>4164.5625065939239</v>
      </c>
      <c r="Q47" s="27" t="b">
        <f t="shared" si="15"/>
        <v>1</v>
      </c>
      <c r="R47" s="6"/>
      <c r="S47" s="20">
        <f t="shared" si="35"/>
        <v>20.703848221091231</v>
      </c>
      <c r="T47" s="20">
        <f t="shared" si="16"/>
        <v>26.281539288436491</v>
      </c>
      <c r="U47" s="20">
        <f t="shared" si="17"/>
        <v>-5.5776910673452598</v>
      </c>
      <c r="V47" s="20">
        <f t="shared" si="18"/>
        <v>-5.0074989570128645</v>
      </c>
      <c r="X47" s="20">
        <f t="shared" si="30"/>
        <v>6211.1544663273644</v>
      </c>
      <c r="Y47" s="18">
        <f t="shared" si="19"/>
        <v>1.0800000000000001E-2</v>
      </c>
      <c r="Z47" s="20">
        <f t="shared" si="36"/>
        <v>6246.8437598908813</v>
      </c>
      <c r="AA47" s="27" t="b">
        <f t="shared" si="20"/>
        <v>1</v>
      </c>
      <c r="AB47" s="6"/>
      <c r="AC47" s="20">
        <f t="shared" si="37"/>
        <v>31.055772331636824</v>
      </c>
      <c r="AD47" s="20">
        <f t="shared" si="21"/>
        <v>30.42230893265473</v>
      </c>
      <c r="AE47" s="20">
        <f t="shared" si="22"/>
        <v>0.63346339898209436</v>
      </c>
      <c r="AF47" s="20">
        <f t="shared" si="23"/>
        <v>0.56870616737445601</v>
      </c>
      <c r="AH47" s="20">
        <f t="shared" si="31"/>
        <v>8281.5392884364919</v>
      </c>
      <c r="AI47" s="18">
        <f t="shared" si="24"/>
        <v>1.0800000000000001E-2</v>
      </c>
      <c r="AJ47" s="20">
        <f t="shared" si="38"/>
        <v>8329.1250131878478</v>
      </c>
      <c r="AK47" s="27" t="b">
        <f t="shared" si="25"/>
        <v>1</v>
      </c>
      <c r="AL47" s="6"/>
      <c r="AM47" s="20">
        <f t="shared" si="39"/>
        <v>41.407696442182463</v>
      </c>
      <c r="AN47" s="20">
        <f t="shared" si="40"/>
        <v>34.563078576872982</v>
      </c>
      <c r="AO47" s="20">
        <f t="shared" si="26"/>
        <v>6.8446178653094805</v>
      </c>
      <c r="AP47" s="20">
        <f t="shared" si="27"/>
        <v>6.1449112917618054</v>
      </c>
    </row>
    <row r="48" spans="2:42" x14ac:dyDescent="0.25">
      <c r="B48" s="16">
        <f t="shared" si="41"/>
        <v>4</v>
      </c>
      <c r="C48" s="22">
        <v>38</v>
      </c>
      <c r="D48" s="20">
        <f t="shared" si="28"/>
        <v>2082.2812532969619</v>
      </c>
      <c r="E48" s="18">
        <f>Data!C42</f>
        <v>8.2000000000000007E-3</v>
      </c>
      <c r="F48" s="20">
        <f t="shared" si="32"/>
        <v>2088.8591797761269</v>
      </c>
      <c r="G48" s="27" t="b">
        <f t="shared" si="10"/>
        <v>1</v>
      </c>
      <c r="H48" s="6"/>
      <c r="I48" s="20">
        <f t="shared" si="33"/>
        <v>10.411406266484811</v>
      </c>
      <c r="J48" s="20">
        <f t="shared" si="11"/>
        <v>22.164562506593924</v>
      </c>
      <c r="K48" s="20">
        <f t="shared" si="12"/>
        <v>-11.753156240109114</v>
      </c>
      <c r="L48" s="20">
        <f t="shared" si="13"/>
        <v>-10.520102898061287</v>
      </c>
      <c r="N48" s="20">
        <f t="shared" si="29"/>
        <v>4164.5625065939239</v>
      </c>
      <c r="O48" s="19">
        <f t="shared" si="14"/>
        <v>8.2000000000000007E-3</v>
      </c>
      <c r="P48" s="20">
        <f t="shared" si="34"/>
        <v>4177.7183595522538</v>
      </c>
      <c r="Q48" s="27" t="b">
        <f t="shared" si="15"/>
        <v>1</v>
      </c>
      <c r="R48" s="6"/>
      <c r="S48" s="20">
        <f t="shared" si="35"/>
        <v>20.822812532969621</v>
      </c>
      <c r="T48" s="20">
        <f t="shared" si="16"/>
        <v>26.329125013187848</v>
      </c>
      <c r="U48" s="20">
        <f t="shared" si="17"/>
        <v>-5.5063124802182273</v>
      </c>
      <c r="V48" s="20">
        <f t="shared" si="18"/>
        <v>-4.928631313782061</v>
      </c>
      <c r="X48" s="20">
        <f t="shared" si="30"/>
        <v>6246.8437598908813</v>
      </c>
      <c r="Y48" s="18">
        <f t="shared" si="19"/>
        <v>8.2000000000000007E-3</v>
      </c>
      <c r="Z48" s="20">
        <f t="shared" si="36"/>
        <v>6266.5775393283766</v>
      </c>
      <c r="AA48" s="27" t="b">
        <f t="shared" si="20"/>
        <v>1</v>
      </c>
      <c r="AB48" s="6"/>
      <c r="AC48" s="20">
        <f t="shared" si="37"/>
        <v>31.234218799454407</v>
      </c>
      <c r="AD48" s="20">
        <f t="shared" si="21"/>
        <v>30.493687519781762</v>
      </c>
      <c r="AE48" s="20">
        <f t="shared" si="22"/>
        <v>0.74053127967264487</v>
      </c>
      <c r="AF48" s="20">
        <f t="shared" si="23"/>
        <v>0.66284027049715288</v>
      </c>
      <c r="AH48" s="20">
        <f t="shared" si="31"/>
        <v>8329.1250131878478</v>
      </c>
      <c r="AI48" s="18">
        <f t="shared" si="24"/>
        <v>8.2000000000000007E-3</v>
      </c>
      <c r="AJ48" s="20">
        <f t="shared" si="38"/>
        <v>8355.4367191045076</v>
      </c>
      <c r="AK48" s="27" t="b">
        <f t="shared" si="25"/>
        <v>1</v>
      </c>
      <c r="AL48" s="6"/>
      <c r="AM48" s="20">
        <f t="shared" si="39"/>
        <v>41.645625065939242</v>
      </c>
      <c r="AN48" s="20">
        <f t="shared" si="40"/>
        <v>34.658250026375697</v>
      </c>
      <c r="AO48" s="20">
        <f t="shared" si="26"/>
        <v>6.9873750395635454</v>
      </c>
      <c r="AP48" s="20">
        <f t="shared" si="27"/>
        <v>6.2543118547763923</v>
      </c>
    </row>
    <row r="49" spans="2:42" x14ac:dyDescent="0.25">
      <c r="B49" s="16">
        <f t="shared" si="41"/>
        <v>4</v>
      </c>
      <c r="C49" s="22">
        <v>39</v>
      </c>
      <c r="D49" s="20">
        <f t="shared" si="28"/>
        <v>2088.8591797761269</v>
      </c>
      <c r="E49" s="18">
        <f>Data!C43</f>
        <v>7.4000000000000003E-3</v>
      </c>
      <c r="F49" s="20">
        <f t="shared" si="32"/>
        <v>2093.7951540179383</v>
      </c>
      <c r="G49" s="27" t="b">
        <f t="shared" si="10"/>
        <v>1</v>
      </c>
      <c r="H49" s="6"/>
      <c r="I49" s="20">
        <f t="shared" si="33"/>
        <v>10.444295898880634</v>
      </c>
      <c r="J49" s="20">
        <f t="shared" si="11"/>
        <v>22.177718359552255</v>
      </c>
      <c r="K49" s="20">
        <f t="shared" si="12"/>
        <v>-11.733422460671621</v>
      </c>
      <c r="L49" s="20">
        <f t="shared" si="13"/>
        <v>-10.471026360245817</v>
      </c>
      <c r="N49" s="20">
        <f t="shared" si="29"/>
        <v>4177.7183595522538</v>
      </c>
      <c r="O49" s="19">
        <f t="shared" si="14"/>
        <v>7.4000000000000003E-3</v>
      </c>
      <c r="P49" s="20">
        <f t="shared" si="34"/>
        <v>4187.5903080358767</v>
      </c>
      <c r="Q49" s="27" t="b">
        <f t="shared" si="15"/>
        <v>1</v>
      </c>
      <c r="R49" s="6"/>
      <c r="S49" s="20">
        <f t="shared" si="35"/>
        <v>20.888591797761269</v>
      </c>
      <c r="T49" s="20">
        <f t="shared" si="16"/>
        <v>26.35543671910451</v>
      </c>
      <c r="U49" s="20">
        <f t="shared" si="17"/>
        <v>-5.4668449213432417</v>
      </c>
      <c r="V49" s="20">
        <f t="shared" si="18"/>
        <v>-4.8786683911391737</v>
      </c>
      <c r="X49" s="20">
        <f t="shared" si="30"/>
        <v>6266.5775393283766</v>
      </c>
      <c r="Y49" s="18">
        <f t="shared" si="19"/>
        <v>7.4000000000000003E-3</v>
      </c>
      <c r="Z49" s="20">
        <f t="shared" si="36"/>
        <v>6281.3854620538095</v>
      </c>
      <c r="AA49" s="27" t="b">
        <f t="shared" si="20"/>
        <v>1</v>
      </c>
      <c r="AB49" s="6"/>
      <c r="AC49" s="20">
        <f t="shared" si="37"/>
        <v>31.332887696641883</v>
      </c>
      <c r="AD49" s="20">
        <f t="shared" si="21"/>
        <v>30.533155078656755</v>
      </c>
      <c r="AE49" s="20">
        <f t="shared" si="22"/>
        <v>0.79973261798512851</v>
      </c>
      <c r="AF49" s="20">
        <f t="shared" si="23"/>
        <v>0.71368957796746291</v>
      </c>
      <c r="AH49" s="20">
        <f t="shared" si="31"/>
        <v>8355.4367191045076</v>
      </c>
      <c r="AI49" s="18">
        <f t="shared" si="24"/>
        <v>7.4000000000000003E-3</v>
      </c>
      <c r="AJ49" s="20">
        <f t="shared" si="38"/>
        <v>8375.1806160717533</v>
      </c>
      <c r="AK49" s="27" t="b">
        <f t="shared" si="25"/>
        <v>1</v>
      </c>
      <c r="AL49" s="6"/>
      <c r="AM49" s="20">
        <f t="shared" si="39"/>
        <v>41.777183595522537</v>
      </c>
      <c r="AN49" s="20">
        <f t="shared" si="40"/>
        <v>34.71087343820902</v>
      </c>
      <c r="AO49" s="20">
        <f t="shared" si="26"/>
        <v>7.0663101573135165</v>
      </c>
      <c r="AP49" s="20">
        <f t="shared" si="27"/>
        <v>6.3060475470741153</v>
      </c>
    </row>
    <row r="50" spans="2:42" x14ac:dyDescent="0.25">
      <c r="B50" s="16">
        <f t="shared" si="41"/>
        <v>4</v>
      </c>
      <c r="C50" s="22">
        <v>40</v>
      </c>
      <c r="D50" s="20">
        <f t="shared" si="28"/>
        <v>2093.7951540179383</v>
      </c>
      <c r="E50" s="18">
        <f>Data!C44</f>
        <v>7.7000000000000002E-3</v>
      </c>
      <c r="F50" s="20">
        <f t="shared" si="32"/>
        <v>2099.3677898203573</v>
      </c>
      <c r="G50" s="27" t="b">
        <f t="shared" si="10"/>
        <v>1</v>
      </c>
      <c r="H50" s="6"/>
      <c r="I50" s="20">
        <f t="shared" si="33"/>
        <v>10.468975770089692</v>
      </c>
      <c r="J50" s="20">
        <f t="shared" si="11"/>
        <v>22.187590308035876</v>
      </c>
      <c r="K50" s="20">
        <f t="shared" si="12"/>
        <v>-11.718614537946184</v>
      </c>
      <c r="L50" s="20">
        <f t="shared" si="13"/>
        <v>-10.426532022297922</v>
      </c>
      <c r="N50" s="20">
        <f t="shared" si="29"/>
        <v>4187.5903080358767</v>
      </c>
      <c r="O50" s="19">
        <f t="shared" si="14"/>
        <v>7.7000000000000002E-3</v>
      </c>
      <c r="P50" s="20">
        <f t="shared" si="34"/>
        <v>4198.7355796407146</v>
      </c>
      <c r="Q50" s="27" t="b">
        <f t="shared" si="15"/>
        <v>1</v>
      </c>
      <c r="R50" s="6"/>
      <c r="S50" s="20">
        <f t="shared" si="35"/>
        <v>20.937951540179384</v>
      </c>
      <c r="T50" s="20">
        <f t="shared" si="16"/>
        <v>26.375180616071752</v>
      </c>
      <c r="U50" s="20">
        <f t="shared" si="17"/>
        <v>-5.4372290758923683</v>
      </c>
      <c r="V50" s="20">
        <f t="shared" si="18"/>
        <v>-4.8377257301866088</v>
      </c>
      <c r="X50" s="20">
        <f t="shared" si="30"/>
        <v>6281.3854620538095</v>
      </c>
      <c r="Y50" s="18">
        <f t="shared" si="19"/>
        <v>7.7000000000000002E-3</v>
      </c>
      <c r="Z50" s="20">
        <f t="shared" si="36"/>
        <v>6298.103369461066</v>
      </c>
      <c r="AA50" s="27" t="b">
        <f t="shared" si="20"/>
        <v>1</v>
      </c>
      <c r="AB50" s="6"/>
      <c r="AC50" s="20">
        <f t="shared" si="37"/>
        <v>31.406927310269047</v>
      </c>
      <c r="AD50" s="20">
        <f t="shared" si="21"/>
        <v>30.562770924107618</v>
      </c>
      <c r="AE50" s="20">
        <f t="shared" si="22"/>
        <v>0.84415638616142985</v>
      </c>
      <c r="AF50" s="20">
        <f t="shared" si="23"/>
        <v>0.75108056192468808</v>
      </c>
      <c r="AH50" s="20">
        <f t="shared" si="31"/>
        <v>8375.1806160717533</v>
      </c>
      <c r="AI50" s="18">
        <f t="shared" si="24"/>
        <v>7.7000000000000002E-3</v>
      </c>
      <c r="AJ50" s="20">
        <f t="shared" si="38"/>
        <v>8397.4711592814292</v>
      </c>
      <c r="AK50" s="27" t="b">
        <f t="shared" si="25"/>
        <v>1</v>
      </c>
      <c r="AL50" s="6"/>
      <c r="AM50" s="20">
        <f t="shared" si="39"/>
        <v>41.875903080358768</v>
      </c>
      <c r="AN50" s="20">
        <f t="shared" si="40"/>
        <v>34.750361232143504</v>
      </c>
      <c r="AO50" s="20">
        <f t="shared" si="26"/>
        <v>7.1255418482152635</v>
      </c>
      <c r="AP50" s="20">
        <f t="shared" si="27"/>
        <v>6.3398868540360169</v>
      </c>
    </row>
    <row r="51" spans="2:42" x14ac:dyDescent="0.25">
      <c r="B51" s="16">
        <f t="shared" si="41"/>
        <v>4</v>
      </c>
      <c r="C51" s="22">
        <v>41</v>
      </c>
      <c r="D51" s="20">
        <f t="shared" si="28"/>
        <v>2099.3677898203573</v>
      </c>
      <c r="E51" s="18">
        <f>Data!C45</f>
        <v>9.4000000000000004E-3</v>
      </c>
      <c r="F51" s="20">
        <f t="shared" si="32"/>
        <v>2108.5063378094455</v>
      </c>
      <c r="G51" s="27" t="b">
        <f t="shared" si="10"/>
        <v>1</v>
      </c>
      <c r="H51" s="6"/>
      <c r="I51" s="20">
        <f t="shared" si="33"/>
        <v>10.496838949101786</v>
      </c>
      <c r="J51" s="20">
        <f t="shared" si="11"/>
        <v>22.198735579640715</v>
      </c>
      <c r="K51" s="20">
        <f t="shared" si="12"/>
        <v>-11.701896630538929</v>
      </c>
      <c r="L51" s="20">
        <f t="shared" si="13"/>
        <v>-10.380515866751217</v>
      </c>
      <c r="N51" s="20">
        <f t="shared" si="29"/>
        <v>4198.7355796407146</v>
      </c>
      <c r="O51" s="19">
        <f t="shared" si="14"/>
        <v>9.4000000000000004E-3</v>
      </c>
      <c r="P51" s="20">
        <f t="shared" si="34"/>
        <v>4217.0126756188911</v>
      </c>
      <c r="Q51" s="27" t="b">
        <f t="shared" si="15"/>
        <v>1</v>
      </c>
      <c r="R51" s="6"/>
      <c r="S51" s="20">
        <f t="shared" si="35"/>
        <v>20.993677898203572</v>
      </c>
      <c r="T51" s="20">
        <f t="shared" si="16"/>
        <v>26.39747115928143</v>
      </c>
      <c r="U51" s="20">
        <f t="shared" si="17"/>
        <v>-5.4037932610778583</v>
      </c>
      <c r="V51" s="20">
        <f t="shared" si="18"/>
        <v>-4.7935957271123666</v>
      </c>
      <c r="X51" s="20">
        <f t="shared" si="30"/>
        <v>6298.103369461066</v>
      </c>
      <c r="Y51" s="18">
        <f t="shared" si="19"/>
        <v>9.4000000000000004E-3</v>
      </c>
      <c r="Z51" s="20">
        <f t="shared" si="36"/>
        <v>6325.5190134283303</v>
      </c>
      <c r="AA51" s="27" t="b">
        <f t="shared" si="20"/>
        <v>1</v>
      </c>
      <c r="AB51" s="6"/>
      <c r="AC51" s="20">
        <f t="shared" si="37"/>
        <v>31.490516847305329</v>
      </c>
      <c r="AD51" s="20">
        <f t="shared" si="21"/>
        <v>30.596206738922135</v>
      </c>
      <c r="AE51" s="20">
        <f t="shared" si="22"/>
        <v>0.8943101083831948</v>
      </c>
      <c r="AF51" s="20">
        <f t="shared" si="23"/>
        <v>0.79332441252646824</v>
      </c>
      <c r="AH51" s="20">
        <f t="shared" si="31"/>
        <v>8397.4711592814292</v>
      </c>
      <c r="AI51" s="18">
        <f t="shared" si="24"/>
        <v>9.4000000000000004E-3</v>
      </c>
      <c r="AJ51" s="20">
        <f t="shared" si="38"/>
        <v>8434.0253512377822</v>
      </c>
      <c r="AK51" s="27" t="b">
        <f t="shared" si="25"/>
        <v>1</v>
      </c>
      <c r="AL51" s="6"/>
      <c r="AM51" s="20">
        <f t="shared" si="39"/>
        <v>41.987355796407144</v>
      </c>
      <c r="AN51" s="20">
        <f t="shared" si="40"/>
        <v>34.79494231856286</v>
      </c>
      <c r="AO51" s="20">
        <f t="shared" si="26"/>
        <v>7.1924134778442834</v>
      </c>
      <c r="AP51" s="20">
        <f t="shared" si="27"/>
        <v>6.3802445521653341</v>
      </c>
    </row>
    <row r="52" spans="2:42" x14ac:dyDescent="0.25">
      <c r="B52" s="16">
        <f t="shared" si="41"/>
        <v>4</v>
      </c>
      <c r="C52" s="22">
        <v>42</v>
      </c>
      <c r="D52" s="20">
        <f t="shared" si="28"/>
        <v>2108.5063378094455</v>
      </c>
      <c r="E52" s="18">
        <f>Data!C46</f>
        <v>-8.9999999999999998E-4</v>
      </c>
      <c r="F52" s="20">
        <f t="shared" si="32"/>
        <v>2096.0756386948897</v>
      </c>
      <c r="G52" s="27" t="b">
        <f t="shared" si="10"/>
        <v>1</v>
      </c>
      <c r="H52" s="6"/>
      <c r="I52" s="20">
        <f t="shared" si="33"/>
        <v>10.542531689047228</v>
      </c>
      <c r="J52" s="20">
        <f t="shared" si="11"/>
        <v>22.217012675618889</v>
      </c>
      <c r="K52" s="20">
        <f t="shared" si="12"/>
        <v>-11.674480986571661</v>
      </c>
      <c r="L52" s="20">
        <f t="shared" si="13"/>
        <v>-10.325220342356298</v>
      </c>
      <c r="N52" s="20">
        <f t="shared" si="29"/>
        <v>4217.0126756188911</v>
      </c>
      <c r="O52" s="19">
        <f t="shared" si="14"/>
        <v>-8.9999999999999998E-4</v>
      </c>
      <c r="P52" s="20">
        <f t="shared" si="34"/>
        <v>4192.1512773897794</v>
      </c>
      <c r="Q52" s="27" t="b">
        <f t="shared" si="15"/>
        <v>1</v>
      </c>
      <c r="R52" s="6"/>
      <c r="S52" s="20">
        <f t="shared" si="35"/>
        <v>21.085063378094457</v>
      </c>
      <c r="T52" s="20">
        <f t="shared" si="16"/>
        <v>26.434025351237782</v>
      </c>
      <c r="U52" s="20">
        <f t="shared" si="17"/>
        <v>-5.3489619731433251</v>
      </c>
      <c r="V52" s="20">
        <f t="shared" si="18"/>
        <v>-4.7307637092489205</v>
      </c>
      <c r="X52" s="20">
        <f t="shared" si="30"/>
        <v>6325.5190134283303</v>
      </c>
      <c r="Y52" s="18">
        <f t="shared" si="19"/>
        <v>-8.9999999999999998E-4</v>
      </c>
      <c r="Z52" s="20">
        <f t="shared" si="36"/>
        <v>6288.2269160846636</v>
      </c>
      <c r="AA52" s="27" t="b">
        <f t="shared" si="20"/>
        <v>1</v>
      </c>
      <c r="AB52" s="6"/>
      <c r="AC52" s="20">
        <f t="shared" si="37"/>
        <v>31.627595067141652</v>
      </c>
      <c r="AD52" s="20">
        <f t="shared" si="21"/>
        <v>30.651038026856661</v>
      </c>
      <c r="AE52" s="20">
        <f t="shared" si="22"/>
        <v>0.97655704028499102</v>
      </c>
      <c r="AF52" s="20">
        <f t="shared" si="23"/>
        <v>0.86369292385844043</v>
      </c>
      <c r="AH52" s="20">
        <f t="shared" si="31"/>
        <v>8434.0253512377822</v>
      </c>
      <c r="AI52" s="18">
        <f t="shared" si="24"/>
        <v>-8.9999999999999998E-4</v>
      </c>
      <c r="AJ52" s="20">
        <f t="shared" si="38"/>
        <v>8384.3025547795587</v>
      </c>
      <c r="AK52" s="27" t="b">
        <f t="shared" si="25"/>
        <v>1</v>
      </c>
      <c r="AL52" s="6"/>
      <c r="AM52" s="20">
        <f t="shared" si="39"/>
        <v>42.170126756188914</v>
      </c>
      <c r="AN52" s="20">
        <f t="shared" si="40"/>
        <v>34.868050702475564</v>
      </c>
      <c r="AO52" s="20">
        <f t="shared" si="26"/>
        <v>7.3020760537133498</v>
      </c>
      <c r="AP52" s="20">
        <f t="shared" si="27"/>
        <v>6.4581495569658385</v>
      </c>
    </row>
    <row r="53" spans="2:42" x14ac:dyDescent="0.25">
      <c r="B53" s="16">
        <f t="shared" si="41"/>
        <v>4</v>
      </c>
      <c r="C53" s="22">
        <v>43</v>
      </c>
      <c r="D53" s="20">
        <f t="shared" si="28"/>
        <v>2096.0756386948897</v>
      </c>
      <c r="E53" s="18">
        <f>Data!C47</f>
        <v>4.0000000000000001E-3</v>
      </c>
      <c r="F53" s="20">
        <f t="shared" si="32"/>
        <v>2093.9376415434208</v>
      </c>
      <c r="G53" s="27" t="b">
        <f t="shared" si="10"/>
        <v>1</v>
      </c>
      <c r="H53" s="6"/>
      <c r="I53" s="20">
        <f t="shared" si="33"/>
        <v>10.480378193474449</v>
      </c>
      <c r="J53" s="20">
        <f t="shared" si="11"/>
        <v>22.19215127738978</v>
      </c>
      <c r="K53" s="20">
        <f t="shared" si="12"/>
        <v>-11.711773083915331</v>
      </c>
      <c r="L53" s="20">
        <f t="shared" si="13"/>
        <v>-10.327220799039669</v>
      </c>
      <c r="N53" s="20">
        <f t="shared" si="29"/>
        <v>4192.1512773897794</v>
      </c>
      <c r="O53" s="19">
        <f t="shared" si="14"/>
        <v>4.0000000000000001E-3</v>
      </c>
      <c r="P53" s="20">
        <f t="shared" si="34"/>
        <v>4187.8752830868416</v>
      </c>
      <c r="Q53" s="27" t="b">
        <f t="shared" si="15"/>
        <v>1</v>
      </c>
      <c r="R53" s="6"/>
      <c r="S53" s="20">
        <f t="shared" si="35"/>
        <v>20.960756386948898</v>
      </c>
      <c r="T53" s="20">
        <f t="shared" si="16"/>
        <v>26.384302554779559</v>
      </c>
      <c r="U53" s="20">
        <f t="shared" si="17"/>
        <v>-5.4235461678306613</v>
      </c>
      <c r="V53" s="20">
        <f t="shared" si="18"/>
        <v>-4.7823808049949079</v>
      </c>
      <c r="X53" s="20">
        <f t="shared" si="30"/>
        <v>6288.2269160846636</v>
      </c>
      <c r="Y53" s="18">
        <f t="shared" si="19"/>
        <v>4.0000000000000001E-3</v>
      </c>
      <c r="Z53" s="20">
        <f t="shared" si="36"/>
        <v>6281.8129246302569</v>
      </c>
      <c r="AA53" s="27" t="b">
        <f t="shared" si="20"/>
        <v>1</v>
      </c>
      <c r="AB53" s="6"/>
      <c r="AC53" s="20">
        <f t="shared" si="37"/>
        <v>31.44113458042332</v>
      </c>
      <c r="AD53" s="20">
        <f t="shared" si="21"/>
        <v>30.576453832169328</v>
      </c>
      <c r="AE53" s="20">
        <f t="shared" si="22"/>
        <v>0.86468074825399199</v>
      </c>
      <c r="AF53" s="20">
        <f t="shared" si="23"/>
        <v>0.76245918904983856</v>
      </c>
      <c r="AH53" s="20">
        <f t="shared" si="31"/>
        <v>8384.3025547795587</v>
      </c>
      <c r="AI53" s="18">
        <f t="shared" si="24"/>
        <v>4.0000000000000001E-3</v>
      </c>
      <c r="AJ53" s="20">
        <f t="shared" si="38"/>
        <v>8375.7505661736832</v>
      </c>
      <c r="AK53" s="27" t="b">
        <f t="shared" si="25"/>
        <v>1</v>
      </c>
      <c r="AL53" s="6"/>
      <c r="AM53" s="20">
        <f t="shared" si="39"/>
        <v>41.921512773897796</v>
      </c>
      <c r="AN53" s="20">
        <f t="shared" si="40"/>
        <v>34.768605109559118</v>
      </c>
      <c r="AO53" s="20">
        <f t="shared" si="26"/>
        <v>7.1529076643386773</v>
      </c>
      <c r="AP53" s="20">
        <f t="shared" si="27"/>
        <v>6.3072991830946137</v>
      </c>
    </row>
    <row r="54" spans="2:42" x14ac:dyDescent="0.25">
      <c r="B54" s="16">
        <f t="shared" si="41"/>
        <v>4</v>
      </c>
      <c r="C54" s="22">
        <v>44</v>
      </c>
      <c r="D54" s="20">
        <f t="shared" si="28"/>
        <v>2093.9376415434208</v>
      </c>
      <c r="E54" s="18">
        <f>Data!C48</f>
        <v>1.0500000000000001E-2</v>
      </c>
      <c r="F54" s="20">
        <f t="shared" si="32"/>
        <v>2105.3443668457285</v>
      </c>
      <c r="G54" s="27" t="b">
        <f t="shared" si="10"/>
        <v>1</v>
      </c>
      <c r="H54" s="6"/>
      <c r="I54" s="20">
        <f t="shared" si="33"/>
        <v>10.469688207717104</v>
      </c>
      <c r="J54" s="20">
        <f t="shared" si="11"/>
        <v>22.187875283086843</v>
      </c>
      <c r="K54" s="20">
        <f t="shared" si="12"/>
        <v>-11.718187075369739</v>
      </c>
      <c r="L54" s="20">
        <f t="shared" si="13"/>
        <v>-10.30197062396171</v>
      </c>
      <c r="N54" s="20">
        <f t="shared" si="29"/>
        <v>4187.8752830868416</v>
      </c>
      <c r="O54" s="19">
        <f t="shared" si="14"/>
        <v>1.0500000000000001E-2</v>
      </c>
      <c r="P54" s="20">
        <f t="shared" si="34"/>
        <v>4210.6887336914569</v>
      </c>
      <c r="Q54" s="27" t="b">
        <f t="shared" si="15"/>
        <v>1</v>
      </c>
      <c r="R54" s="6"/>
      <c r="S54" s="20">
        <f t="shared" si="35"/>
        <v>20.939376415434207</v>
      </c>
      <c r="T54" s="20">
        <f t="shared" si="16"/>
        <v>26.375750566173686</v>
      </c>
      <c r="U54" s="20">
        <f t="shared" si="17"/>
        <v>-5.4363741507394785</v>
      </c>
      <c r="V54" s="20">
        <f t="shared" si="18"/>
        <v>-4.7793542159349576</v>
      </c>
      <c r="X54" s="20">
        <f t="shared" si="30"/>
        <v>6281.8129246302569</v>
      </c>
      <c r="Y54" s="18">
        <f t="shared" si="19"/>
        <v>1.0500000000000001E-2</v>
      </c>
      <c r="Z54" s="20">
        <f t="shared" si="36"/>
        <v>6316.03310053718</v>
      </c>
      <c r="AA54" s="27" t="b">
        <f t="shared" si="20"/>
        <v>1</v>
      </c>
      <c r="AB54" s="6"/>
      <c r="AC54" s="20">
        <f t="shared" si="37"/>
        <v>31.409064623151284</v>
      </c>
      <c r="AD54" s="20">
        <f t="shared" si="21"/>
        <v>30.563625849260514</v>
      </c>
      <c r="AE54" s="20">
        <f t="shared" si="22"/>
        <v>0.84543877389076982</v>
      </c>
      <c r="AF54" s="20">
        <f t="shared" si="23"/>
        <v>0.74326219209178335</v>
      </c>
      <c r="AH54" s="20">
        <f t="shared" si="31"/>
        <v>8375.7505661736832</v>
      </c>
      <c r="AI54" s="18">
        <f t="shared" si="24"/>
        <v>1.0500000000000001E-2</v>
      </c>
      <c r="AJ54" s="20">
        <f t="shared" si="38"/>
        <v>8421.3774673829139</v>
      </c>
      <c r="AK54" s="27" t="b">
        <f t="shared" si="25"/>
        <v>1</v>
      </c>
      <c r="AL54" s="6"/>
      <c r="AM54" s="20">
        <f t="shared" si="39"/>
        <v>41.878752830868414</v>
      </c>
      <c r="AN54" s="20">
        <f t="shared" si="40"/>
        <v>34.751501132347371</v>
      </c>
      <c r="AO54" s="20">
        <f t="shared" si="26"/>
        <v>7.127251698521043</v>
      </c>
      <c r="AP54" s="20">
        <f t="shared" si="27"/>
        <v>6.2658786001185458</v>
      </c>
    </row>
    <row r="55" spans="2:42" x14ac:dyDescent="0.25">
      <c r="B55" s="16">
        <f t="shared" si="41"/>
        <v>4</v>
      </c>
      <c r="C55" s="22">
        <v>45</v>
      </c>
      <c r="D55" s="20">
        <f t="shared" si="28"/>
        <v>2105.3443668457285</v>
      </c>
      <c r="E55" s="18">
        <f>Data!C49</f>
        <v>8.3000000000000001E-3</v>
      </c>
      <c r="F55" s="20">
        <f t="shared" si="32"/>
        <v>2112.2046314650952</v>
      </c>
      <c r="G55" s="27" t="b">
        <f t="shared" si="10"/>
        <v>1</v>
      </c>
      <c r="H55" s="6"/>
      <c r="I55" s="20">
        <f t="shared" si="33"/>
        <v>10.526721834228642</v>
      </c>
      <c r="J55" s="20">
        <f t="shared" si="11"/>
        <v>22.210688733691455</v>
      </c>
      <c r="K55" s="20">
        <f t="shared" si="12"/>
        <v>-11.683966899462813</v>
      </c>
      <c r="L55" s="20">
        <f t="shared" si="13"/>
        <v>-10.241162683029893</v>
      </c>
      <c r="N55" s="20">
        <f t="shared" si="29"/>
        <v>4210.6887336914569</v>
      </c>
      <c r="O55" s="19">
        <f t="shared" si="14"/>
        <v>8.3000000000000001E-3</v>
      </c>
      <c r="P55" s="20">
        <f t="shared" si="34"/>
        <v>4224.4092629301904</v>
      </c>
      <c r="Q55" s="27" t="b">
        <f t="shared" si="15"/>
        <v>1</v>
      </c>
      <c r="R55" s="6"/>
      <c r="S55" s="20">
        <f t="shared" si="35"/>
        <v>21.053443668457284</v>
      </c>
      <c r="T55" s="20">
        <f t="shared" si="16"/>
        <v>26.421377467382914</v>
      </c>
      <c r="U55" s="20">
        <f t="shared" si="17"/>
        <v>-5.3679337989256304</v>
      </c>
      <c r="V55" s="20">
        <f t="shared" si="18"/>
        <v>-4.7050700998698956</v>
      </c>
      <c r="X55" s="20">
        <f t="shared" si="30"/>
        <v>6316.03310053718</v>
      </c>
      <c r="Y55" s="18">
        <f t="shared" si="19"/>
        <v>8.3000000000000001E-3</v>
      </c>
      <c r="Z55" s="20">
        <f t="shared" si="36"/>
        <v>6336.6138943952801</v>
      </c>
      <c r="AA55" s="27" t="b">
        <f t="shared" si="20"/>
        <v>1</v>
      </c>
      <c r="AB55" s="6"/>
      <c r="AC55" s="20">
        <f t="shared" si="37"/>
        <v>31.580165502685901</v>
      </c>
      <c r="AD55" s="20">
        <f t="shared" si="21"/>
        <v>30.632066201074359</v>
      </c>
      <c r="AE55" s="20">
        <f t="shared" si="22"/>
        <v>0.94809930161154199</v>
      </c>
      <c r="AF55" s="20">
        <f t="shared" si="23"/>
        <v>0.83102248329009232</v>
      </c>
      <c r="AH55" s="20">
        <f t="shared" si="31"/>
        <v>8421.3774673829139</v>
      </c>
      <c r="AI55" s="18">
        <f t="shared" si="24"/>
        <v>8.3000000000000001E-3</v>
      </c>
      <c r="AJ55" s="20">
        <f t="shared" si="38"/>
        <v>8448.8185258603808</v>
      </c>
      <c r="AK55" s="27" t="b">
        <f t="shared" si="25"/>
        <v>1</v>
      </c>
      <c r="AL55" s="6"/>
      <c r="AM55" s="20">
        <f t="shared" si="39"/>
        <v>42.106887336914568</v>
      </c>
      <c r="AN55" s="20">
        <f t="shared" si="40"/>
        <v>34.842754934765829</v>
      </c>
      <c r="AO55" s="20">
        <f t="shared" si="26"/>
        <v>7.2641324021487392</v>
      </c>
      <c r="AP55" s="20">
        <f t="shared" si="27"/>
        <v>6.3671150664501024</v>
      </c>
    </row>
    <row r="56" spans="2:42" x14ac:dyDescent="0.25">
      <c r="B56" s="16">
        <f t="shared" si="41"/>
        <v>4</v>
      </c>
      <c r="C56" s="22">
        <v>46</v>
      </c>
      <c r="D56" s="20">
        <f t="shared" si="28"/>
        <v>2112.2046314650952</v>
      </c>
      <c r="E56" s="18">
        <f>Data!C50</f>
        <v>8.8999999999999999E-3</v>
      </c>
      <c r="F56" s="20">
        <f t="shared" si="32"/>
        <v>2120.3482364217084</v>
      </c>
      <c r="G56" s="27" t="b">
        <f t="shared" si="10"/>
        <v>1</v>
      </c>
      <c r="H56" s="6"/>
      <c r="I56" s="20">
        <f t="shared" si="33"/>
        <v>10.561023157325476</v>
      </c>
      <c r="J56" s="20">
        <f t="shared" si="11"/>
        <v>22.224409262930191</v>
      </c>
      <c r="K56" s="20">
        <f t="shared" si="12"/>
        <v>-11.663386105604715</v>
      </c>
      <c r="L56" s="20">
        <f t="shared" si="13"/>
        <v>-10.192545688282822</v>
      </c>
      <c r="N56" s="20">
        <f t="shared" si="29"/>
        <v>4224.4092629301904</v>
      </c>
      <c r="O56" s="19">
        <f t="shared" si="14"/>
        <v>8.8999999999999999E-3</v>
      </c>
      <c r="P56" s="20">
        <f t="shared" si="34"/>
        <v>4240.6964728434168</v>
      </c>
      <c r="Q56" s="27" t="b">
        <f t="shared" si="15"/>
        <v>1</v>
      </c>
      <c r="R56" s="6"/>
      <c r="S56" s="20">
        <f t="shared" si="35"/>
        <v>21.122046314650952</v>
      </c>
      <c r="T56" s="20">
        <f t="shared" si="16"/>
        <v>26.448818525860382</v>
      </c>
      <c r="U56" s="20">
        <f t="shared" si="17"/>
        <v>-5.3267722112094305</v>
      </c>
      <c r="V56" s="20">
        <f t="shared" si="18"/>
        <v>-4.6550263055886774</v>
      </c>
      <c r="X56" s="20">
        <f t="shared" si="30"/>
        <v>6336.6138943952801</v>
      </c>
      <c r="Y56" s="18">
        <f t="shared" si="19"/>
        <v>8.8999999999999999E-3</v>
      </c>
      <c r="Z56" s="20">
        <f t="shared" si="36"/>
        <v>6361.0447092651202</v>
      </c>
      <c r="AA56" s="27" t="b">
        <f t="shared" si="20"/>
        <v>1</v>
      </c>
      <c r="AB56" s="6"/>
      <c r="AC56" s="20">
        <f t="shared" si="37"/>
        <v>31.683069471976403</v>
      </c>
      <c r="AD56" s="20">
        <f t="shared" si="21"/>
        <v>30.673227788790562</v>
      </c>
      <c r="AE56" s="20">
        <f t="shared" si="22"/>
        <v>1.0098416831858401</v>
      </c>
      <c r="AF56" s="20">
        <f t="shared" si="23"/>
        <v>0.88249307710545388</v>
      </c>
      <c r="AH56" s="20">
        <f t="shared" si="31"/>
        <v>8448.8185258603808</v>
      </c>
      <c r="AI56" s="18">
        <f t="shared" si="24"/>
        <v>8.8999999999999999E-3</v>
      </c>
      <c r="AJ56" s="20">
        <f t="shared" si="38"/>
        <v>8481.3929456868336</v>
      </c>
      <c r="AK56" s="27" t="b">
        <f t="shared" si="25"/>
        <v>1</v>
      </c>
      <c r="AL56" s="6"/>
      <c r="AM56" s="20">
        <f t="shared" si="39"/>
        <v>42.244092629301903</v>
      </c>
      <c r="AN56" s="20">
        <f t="shared" si="40"/>
        <v>34.897637051720764</v>
      </c>
      <c r="AO56" s="20">
        <f t="shared" si="26"/>
        <v>7.3464555775811391</v>
      </c>
      <c r="AP56" s="20">
        <f t="shared" si="27"/>
        <v>6.4200124597996098</v>
      </c>
    </row>
    <row r="57" spans="2:42" x14ac:dyDescent="0.25">
      <c r="B57" s="16">
        <f t="shared" si="41"/>
        <v>4</v>
      </c>
      <c r="C57" s="22">
        <v>47</v>
      </c>
      <c r="D57" s="20">
        <f t="shared" si="28"/>
        <v>2120.3482364217084</v>
      </c>
      <c r="E57" s="18">
        <f>Data!C51</f>
        <v>1.17E-2</v>
      </c>
      <c r="F57" s="20">
        <f t="shared" si="32"/>
        <v>2134.4305292339031</v>
      </c>
      <c r="G57" s="27" t="b">
        <f t="shared" si="10"/>
        <v>1</v>
      </c>
      <c r="H57" s="6"/>
      <c r="I57" s="20">
        <f t="shared" si="33"/>
        <v>10.601741182108542</v>
      </c>
      <c r="J57" s="20">
        <f t="shared" si="11"/>
        <v>22.240696472843418</v>
      </c>
      <c r="K57" s="20">
        <f t="shared" si="12"/>
        <v>-11.638955290734875</v>
      </c>
      <c r="L57" s="20">
        <f t="shared" si="13"/>
        <v>-10.140773461917098</v>
      </c>
      <c r="N57" s="20">
        <f t="shared" si="29"/>
        <v>4240.6964728434168</v>
      </c>
      <c r="O57" s="19">
        <f t="shared" si="14"/>
        <v>1.17E-2</v>
      </c>
      <c r="P57" s="20">
        <f t="shared" si="34"/>
        <v>4268.8610584678063</v>
      </c>
      <c r="Q57" s="27" t="b">
        <f t="shared" si="15"/>
        <v>1</v>
      </c>
      <c r="R57" s="6"/>
      <c r="S57" s="20">
        <f t="shared" si="35"/>
        <v>21.203482364217084</v>
      </c>
      <c r="T57" s="20">
        <f t="shared" si="16"/>
        <v>26.481392945686835</v>
      </c>
      <c r="U57" s="20">
        <f t="shared" si="17"/>
        <v>-5.2779105814697509</v>
      </c>
      <c r="V57" s="20">
        <f t="shared" si="18"/>
        <v>-4.5985309009259492</v>
      </c>
      <c r="X57" s="20">
        <f t="shared" si="30"/>
        <v>6361.0447092651202</v>
      </c>
      <c r="Y57" s="18">
        <f t="shared" si="19"/>
        <v>1.17E-2</v>
      </c>
      <c r="Z57" s="20">
        <f t="shared" si="36"/>
        <v>6403.2915877017049</v>
      </c>
      <c r="AA57" s="27" t="b">
        <f t="shared" si="20"/>
        <v>1</v>
      </c>
      <c r="AB57" s="6"/>
      <c r="AC57" s="20">
        <f t="shared" si="37"/>
        <v>31.805223546325603</v>
      </c>
      <c r="AD57" s="20">
        <f t="shared" si="21"/>
        <v>30.722089418530238</v>
      </c>
      <c r="AE57" s="20">
        <f t="shared" si="22"/>
        <v>1.0831341277953648</v>
      </c>
      <c r="AF57" s="20">
        <f t="shared" si="23"/>
        <v>0.94371166006519192</v>
      </c>
      <c r="AH57" s="20">
        <f t="shared" si="31"/>
        <v>8481.3929456868336</v>
      </c>
      <c r="AI57" s="18">
        <f t="shared" si="24"/>
        <v>1.17E-2</v>
      </c>
      <c r="AJ57" s="20">
        <f t="shared" si="38"/>
        <v>8537.7221169356126</v>
      </c>
      <c r="AK57" s="27" t="b">
        <f t="shared" si="25"/>
        <v>1</v>
      </c>
      <c r="AL57" s="6"/>
      <c r="AM57" s="20">
        <f t="shared" si="39"/>
        <v>42.406964728434168</v>
      </c>
      <c r="AN57" s="20">
        <f t="shared" si="40"/>
        <v>34.96278589137367</v>
      </c>
      <c r="AO57" s="20">
        <f t="shared" si="26"/>
        <v>7.4441788370604982</v>
      </c>
      <c r="AP57" s="20">
        <f t="shared" si="27"/>
        <v>6.4859542210563479</v>
      </c>
    </row>
    <row r="58" spans="2:42" x14ac:dyDescent="0.25">
      <c r="B58" s="16">
        <f t="shared" si="41"/>
        <v>4</v>
      </c>
      <c r="C58" s="22">
        <v>48</v>
      </c>
      <c r="D58" s="20">
        <f t="shared" si="28"/>
        <v>2134.4305292339031</v>
      </c>
      <c r="E58" s="18">
        <f>Data!C52</f>
        <v>1.03E-2</v>
      </c>
      <c r="F58" s="20">
        <f t="shared" si="32"/>
        <v>2145.6330878665872</v>
      </c>
      <c r="G58" s="27" t="b">
        <f t="shared" si="10"/>
        <v>1</v>
      </c>
      <c r="H58" s="6"/>
      <c r="I58" s="20">
        <f t="shared" si="33"/>
        <v>10.672152646169517</v>
      </c>
      <c r="J58" s="20">
        <f t="shared" si="11"/>
        <v>22.268861058467806</v>
      </c>
      <c r="K58" s="20">
        <f t="shared" si="12"/>
        <v>-11.596708412298289</v>
      </c>
      <c r="L58" s="20">
        <f t="shared" si="13"/>
        <v>-10.073743427665278</v>
      </c>
      <c r="N58" s="20">
        <f t="shared" si="29"/>
        <v>4268.8610584678063</v>
      </c>
      <c r="O58" s="19">
        <f t="shared" si="14"/>
        <v>1.03E-2</v>
      </c>
      <c r="P58" s="20">
        <f t="shared" si="34"/>
        <v>4291.2661757331744</v>
      </c>
      <c r="Q58" s="27" t="b">
        <f t="shared" si="15"/>
        <v>1</v>
      </c>
      <c r="R58" s="6"/>
      <c r="S58" s="20">
        <f t="shared" si="35"/>
        <v>21.344305292339033</v>
      </c>
      <c r="T58" s="20">
        <f t="shared" si="16"/>
        <v>26.537722116935612</v>
      </c>
      <c r="U58" s="20">
        <f t="shared" si="17"/>
        <v>-5.1934168245965786</v>
      </c>
      <c r="V58" s="20">
        <f t="shared" si="18"/>
        <v>-4.5113791555217357</v>
      </c>
      <c r="X58" s="20">
        <f t="shared" si="30"/>
        <v>6403.2915877017049</v>
      </c>
      <c r="Y58" s="18">
        <f t="shared" si="19"/>
        <v>1.03E-2</v>
      </c>
      <c r="Z58" s="20">
        <f t="shared" si="36"/>
        <v>6436.8992635997574</v>
      </c>
      <c r="AA58" s="27" t="b">
        <f t="shared" si="20"/>
        <v>1</v>
      </c>
      <c r="AB58" s="6"/>
      <c r="AC58" s="20">
        <f t="shared" si="37"/>
        <v>32.016457938508523</v>
      </c>
      <c r="AD58" s="20">
        <f t="shared" si="21"/>
        <v>30.806583175403411</v>
      </c>
      <c r="AE58" s="20">
        <f t="shared" si="22"/>
        <v>1.2098747631051125</v>
      </c>
      <c r="AF58" s="20">
        <f t="shared" si="23"/>
        <v>1.0509851166217901</v>
      </c>
      <c r="AH58" s="20">
        <f t="shared" si="31"/>
        <v>8537.7221169356126</v>
      </c>
      <c r="AI58" s="18">
        <f t="shared" si="24"/>
        <v>1.03E-2</v>
      </c>
      <c r="AJ58" s="20">
        <f t="shared" si="38"/>
        <v>8582.5323514663487</v>
      </c>
      <c r="AK58" s="27" t="b">
        <f t="shared" si="25"/>
        <v>1</v>
      </c>
      <c r="AL58" s="6"/>
      <c r="AM58" s="20">
        <f t="shared" si="39"/>
        <v>42.688610584678067</v>
      </c>
      <c r="AN58" s="20">
        <f t="shared" si="40"/>
        <v>35.075444233871224</v>
      </c>
      <c r="AO58" s="20">
        <f t="shared" si="26"/>
        <v>7.6131663508068428</v>
      </c>
      <c r="AP58" s="20">
        <f t="shared" si="27"/>
        <v>6.6133493887653501</v>
      </c>
    </row>
    <row r="59" spans="2:42" x14ac:dyDescent="0.25">
      <c r="B59" s="16">
        <f t="shared" si="41"/>
        <v>5</v>
      </c>
      <c r="C59" s="22">
        <v>49</v>
      </c>
      <c r="D59" s="20">
        <f t="shared" si="28"/>
        <v>2645.6330878665872</v>
      </c>
      <c r="E59" s="18">
        <f>Data!C53</f>
        <v>5.7999999999999996E-3</v>
      </c>
      <c r="F59" s="20">
        <f t="shared" si="32"/>
        <v>2647.6728709773324</v>
      </c>
      <c r="G59" s="27" t="b">
        <f t="shared" si="10"/>
        <v>1</v>
      </c>
      <c r="H59" s="6"/>
      <c r="I59" s="20">
        <f t="shared" si="33"/>
        <v>13.228165439332937</v>
      </c>
      <c r="J59" s="20">
        <f t="shared" si="11"/>
        <v>23.291266175733174</v>
      </c>
      <c r="K59" s="20">
        <f t="shared" si="12"/>
        <v>-10.063100736400237</v>
      </c>
      <c r="L59" s="20">
        <f t="shared" si="13"/>
        <v>-8.7153942011952807</v>
      </c>
      <c r="N59" s="20">
        <f t="shared" si="29"/>
        <v>5291.2661757331744</v>
      </c>
      <c r="O59" s="19">
        <f t="shared" si="14"/>
        <v>5.7999999999999996E-3</v>
      </c>
      <c r="P59" s="20">
        <f t="shared" si="34"/>
        <v>5295.3457419546648</v>
      </c>
      <c r="Q59" s="27" t="b">
        <f t="shared" si="15"/>
        <v>1</v>
      </c>
      <c r="R59" s="6"/>
      <c r="S59" s="20">
        <f t="shared" si="35"/>
        <v>26.456330878665874</v>
      </c>
      <c r="T59" s="20">
        <f t="shared" si="16"/>
        <v>28.582532351466348</v>
      </c>
      <c r="U59" s="20">
        <f t="shared" si="17"/>
        <v>-2.1262014728004743</v>
      </c>
      <c r="V59" s="20">
        <f t="shared" si="18"/>
        <v>-1.8414487216240365</v>
      </c>
      <c r="X59" s="20">
        <f t="shared" si="30"/>
        <v>7936.8992635997574</v>
      </c>
      <c r="Y59" s="18">
        <f t="shared" si="19"/>
        <v>5.7999999999999996E-3</v>
      </c>
      <c r="Z59" s="20">
        <f t="shared" si="36"/>
        <v>7943.0186129319936</v>
      </c>
      <c r="AA59" s="27" t="b">
        <f t="shared" si="20"/>
        <v>1</v>
      </c>
      <c r="AB59" s="6"/>
      <c r="AC59" s="20">
        <f t="shared" si="37"/>
        <v>39.684496317998786</v>
      </c>
      <c r="AD59" s="20">
        <f t="shared" si="21"/>
        <v>33.873798527199511</v>
      </c>
      <c r="AE59" s="20">
        <f t="shared" si="22"/>
        <v>5.8106977907992743</v>
      </c>
      <c r="AF59" s="20">
        <f t="shared" si="23"/>
        <v>5.0324967579471949</v>
      </c>
      <c r="AH59" s="20">
        <f t="shared" si="31"/>
        <v>10582.532351466349</v>
      </c>
      <c r="AI59" s="18">
        <f t="shared" si="24"/>
        <v>5.7999999999999996E-3</v>
      </c>
      <c r="AJ59" s="20">
        <f t="shared" si="38"/>
        <v>10590.69148390933</v>
      </c>
      <c r="AK59" s="27" t="b">
        <f t="shared" si="25"/>
        <v>1</v>
      </c>
      <c r="AL59" s="6"/>
      <c r="AM59" s="20">
        <f t="shared" si="39"/>
        <v>52.912661757331747</v>
      </c>
      <c r="AN59" s="20">
        <f t="shared" si="40"/>
        <v>39.165064702932696</v>
      </c>
      <c r="AO59" s="20">
        <f t="shared" si="26"/>
        <v>13.747597054399051</v>
      </c>
      <c r="AP59" s="20">
        <f t="shared" si="27"/>
        <v>11.90644223751845</v>
      </c>
    </row>
    <row r="60" spans="2:42" x14ac:dyDescent="0.25">
      <c r="B60" s="16">
        <f t="shared" si="41"/>
        <v>5</v>
      </c>
      <c r="C60" s="22">
        <v>50</v>
      </c>
      <c r="D60" s="20">
        <f t="shared" si="28"/>
        <v>2647.6728709773324</v>
      </c>
      <c r="E60" s="18">
        <f>Data!C54</f>
        <v>3.2000000000000002E-3</v>
      </c>
      <c r="F60" s="20">
        <f t="shared" si="32"/>
        <v>2642.864697043638</v>
      </c>
      <c r="G60" s="27" t="b">
        <f t="shared" si="10"/>
        <v>1</v>
      </c>
      <c r="H60" s="6"/>
      <c r="I60" s="20">
        <f t="shared" si="33"/>
        <v>13.238364354886663</v>
      </c>
      <c r="J60" s="20">
        <f t="shared" si="11"/>
        <v>23.295345741954666</v>
      </c>
      <c r="K60" s="20">
        <f t="shared" si="12"/>
        <v>-10.056981387068003</v>
      </c>
      <c r="L60" s="20">
        <f t="shared" si="13"/>
        <v>-8.6840422624432012</v>
      </c>
      <c r="N60" s="20">
        <f t="shared" si="29"/>
        <v>5295.3457419546648</v>
      </c>
      <c r="O60" s="19">
        <f t="shared" si="14"/>
        <v>3.2000000000000002E-3</v>
      </c>
      <c r="P60" s="20">
        <f t="shared" si="34"/>
        <v>5285.729394087276</v>
      </c>
      <c r="Q60" s="27" t="b">
        <f t="shared" si="15"/>
        <v>1</v>
      </c>
      <c r="R60" s="6"/>
      <c r="S60" s="20">
        <f t="shared" si="35"/>
        <v>26.476728709773326</v>
      </c>
      <c r="T60" s="20">
        <f t="shared" si="16"/>
        <v>28.590691483909332</v>
      </c>
      <c r="U60" s="20">
        <f t="shared" si="17"/>
        <v>-2.1139627741360059</v>
      </c>
      <c r="V60" s="20">
        <f t="shared" si="18"/>
        <v>-1.8253729787582649</v>
      </c>
      <c r="X60" s="20">
        <f t="shared" si="30"/>
        <v>7943.0186129319936</v>
      </c>
      <c r="Y60" s="18">
        <f t="shared" si="19"/>
        <v>3.2000000000000002E-3</v>
      </c>
      <c r="Z60" s="20">
        <f t="shared" si="36"/>
        <v>7928.5940911309099</v>
      </c>
      <c r="AA60" s="27" t="b">
        <f t="shared" si="20"/>
        <v>1</v>
      </c>
      <c r="AB60" s="6"/>
      <c r="AC60" s="20">
        <f t="shared" si="37"/>
        <v>39.715093064659968</v>
      </c>
      <c r="AD60" s="20">
        <f t="shared" si="21"/>
        <v>33.886037225863987</v>
      </c>
      <c r="AE60" s="20">
        <f t="shared" si="22"/>
        <v>5.8290558387959805</v>
      </c>
      <c r="AF60" s="20">
        <f t="shared" si="23"/>
        <v>5.0332963049266626</v>
      </c>
      <c r="AH60" s="20">
        <f t="shared" si="31"/>
        <v>10590.69148390933</v>
      </c>
      <c r="AI60" s="18">
        <f t="shared" si="24"/>
        <v>3.2000000000000002E-3</v>
      </c>
      <c r="AJ60" s="20">
        <f t="shared" si="38"/>
        <v>10571.458788174552</v>
      </c>
      <c r="AK60" s="27" t="b">
        <f t="shared" si="25"/>
        <v>1</v>
      </c>
      <c r="AL60" s="6"/>
      <c r="AM60" s="20">
        <f t="shared" si="39"/>
        <v>52.953457419546652</v>
      </c>
      <c r="AN60" s="20">
        <f t="shared" si="40"/>
        <v>39.181382967818664</v>
      </c>
      <c r="AO60" s="20">
        <f t="shared" si="26"/>
        <v>13.772074451727988</v>
      </c>
      <c r="AP60" s="20">
        <f t="shared" si="27"/>
        <v>11.891965588611608</v>
      </c>
    </row>
    <row r="61" spans="2:42" x14ac:dyDescent="0.25">
      <c r="B61" s="16">
        <f t="shared" si="41"/>
        <v>5</v>
      </c>
      <c r="C61" s="22">
        <v>51</v>
      </c>
      <c r="D61" s="20">
        <f t="shared" si="28"/>
        <v>2642.864697043638</v>
      </c>
      <c r="E61" s="18">
        <f>Data!C55</f>
        <v>4.8999999999999998E-3</v>
      </c>
      <c r="F61" s="20">
        <f t="shared" si="32"/>
        <v>2642.5356603888558</v>
      </c>
      <c r="G61" s="27" t="b">
        <f t="shared" si="10"/>
        <v>1</v>
      </c>
      <c r="H61" s="6"/>
      <c r="I61" s="20">
        <f t="shared" si="33"/>
        <v>13.214323485218189</v>
      </c>
      <c r="J61" s="20">
        <f t="shared" si="11"/>
        <v>23.285729394087276</v>
      </c>
      <c r="K61" s="20">
        <f t="shared" si="12"/>
        <v>-10.071405908869087</v>
      </c>
      <c r="L61" s="20">
        <f t="shared" si="13"/>
        <v>-8.6704861474201138</v>
      </c>
      <c r="N61" s="20">
        <f t="shared" si="29"/>
        <v>5285.729394087276</v>
      </c>
      <c r="O61" s="19">
        <f t="shared" si="14"/>
        <v>4.8999999999999998E-3</v>
      </c>
      <c r="P61" s="20">
        <f t="shared" si="34"/>
        <v>5285.0713207777117</v>
      </c>
      <c r="Q61" s="27" t="b">
        <f t="shared" si="15"/>
        <v>1</v>
      </c>
      <c r="R61" s="6"/>
      <c r="S61" s="20">
        <f t="shared" si="35"/>
        <v>26.428646970436379</v>
      </c>
      <c r="T61" s="20">
        <f t="shared" si="16"/>
        <v>28.571458788174553</v>
      </c>
      <c r="U61" s="20">
        <f t="shared" si="17"/>
        <v>-2.1428118177381741</v>
      </c>
      <c r="V61" s="20">
        <f t="shared" si="18"/>
        <v>-1.8447494173445744</v>
      </c>
      <c r="X61" s="20">
        <f t="shared" si="30"/>
        <v>7928.5940911309099</v>
      </c>
      <c r="Y61" s="18">
        <f t="shared" si="19"/>
        <v>4.8999999999999998E-3</v>
      </c>
      <c r="Z61" s="20">
        <f t="shared" si="36"/>
        <v>7927.6069811665629</v>
      </c>
      <c r="AA61" s="27" t="b">
        <f t="shared" si="20"/>
        <v>1</v>
      </c>
      <c r="AB61" s="6"/>
      <c r="AC61" s="20">
        <f t="shared" si="37"/>
        <v>39.642970455654549</v>
      </c>
      <c r="AD61" s="20">
        <f t="shared" si="21"/>
        <v>33.857188182261822</v>
      </c>
      <c r="AE61" s="20">
        <f t="shared" si="22"/>
        <v>5.7857822733927264</v>
      </c>
      <c r="AF61" s="20">
        <f t="shared" si="23"/>
        <v>4.9809873127309547</v>
      </c>
      <c r="AH61" s="20">
        <f t="shared" si="31"/>
        <v>10571.458788174552</v>
      </c>
      <c r="AI61" s="18">
        <f t="shared" si="24"/>
        <v>4.8999999999999998E-3</v>
      </c>
      <c r="AJ61" s="20">
        <f t="shared" si="38"/>
        <v>10570.142641555423</v>
      </c>
      <c r="AK61" s="27" t="b">
        <f t="shared" si="25"/>
        <v>1</v>
      </c>
      <c r="AL61" s="6"/>
      <c r="AM61" s="20">
        <f t="shared" si="39"/>
        <v>52.857293940872758</v>
      </c>
      <c r="AN61" s="20">
        <f t="shared" si="40"/>
        <v>39.142917576349106</v>
      </c>
      <c r="AO61" s="20">
        <f t="shared" si="26"/>
        <v>13.714376364523652</v>
      </c>
      <c r="AP61" s="20">
        <f t="shared" si="27"/>
        <v>11.806724042806506</v>
      </c>
    </row>
    <row r="62" spans="2:42" x14ac:dyDescent="0.25">
      <c r="B62" s="16">
        <f t="shared" si="41"/>
        <v>5</v>
      </c>
      <c r="C62" s="22">
        <v>52</v>
      </c>
      <c r="D62" s="20">
        <f t="shared" si="28"/>
        <v>2642.5356603888558</v>
      </c>
      <c r="E62" s="18">
        <f>Data!C56</f>
        <v>1.0500000000000001E-2</v>
      </c>
      <c r="F62" s="20">
        <f t="shared" si="32"/>
        <v>2656.9308733988241</v>
      </c>
      <c r="G62" s="27" t="b">
        <f t="shared" si="10"/>
        <v>1</v>
      </c>
      <c r="H62" s="6"/>
      <c r="I62" s="20">
        <f t="shared" si="33"/>
        <v>13.21267830194428</v>
      </c>
      <c r="J62" s="20">
        <f t="shared" si="11"/>
        <v>23.28507132077771</v>
      </c>
      <c r="K62" s="20">
        <f t="shared" si="12"/>
        <v>-10.072393018833431</v>
      </c>
      <c r="L62" s="20">
        <f t="shared" si="13"/>
        <v>-8.6453997523858508</v>
      </c>
      <c r="N62" s="20">
        <f t="shared" si="29"/>
        <v>5285.0713207777117</v>
      </c>
      <c r="O62" s="19">
        <f t="shared" si="14"/>
        <v>1.0500000000000001E-2</v>
      </c>
      <c r="P62" s="20">
        <f t="shared" si="34"/>
        <v>5313.8617467976483</v>
      </c>
      <c r="Q62" s="27" t="b">
        <f t="shared" si="15"/>
        <v>1</v>
      </c>
      <c r="R62" s="6"/>
      <c r="S62" s="20">
        <f t="shared" si="35"/>
        <v>26.425356603888559</v>
      </c>
      <c r="T62" s="20">
        <f t="shared" si="16"/>
        <v>28.570142641555421</v>
      </c>
      <c r="U62" s="20">
        <f t="shared" si="17"/>
        <v>-2.1447860376668615</v>
      </c>
      <c r="V62" s="20">
        <f t="shared" si="18"/>
        <v>-1.8409262470492123</v>
      </c>
      <c r="X62" s="20">
        <f t="shared" si="30"/>
        <v>7927.6069811665629</v>
      </c>
      <c r="Y62" s="18">
        <f t="shared" si="19"/>
        <v>1.0500000000000001E-2</v>
      </c>
      <c r="Z62" s="20">
        <f t="shared" si="36"/>
        <v>7970.7926201964674</v>
      </c>
      <c r="AA62" s="27" t="b">
        <f t="shared" si="20"/>
        <v>1</v>
      </c>
      <c r="AB62" s="6"/>
      <c r="AC62" s="20">
        <f t="shared" si="37"/>
        <v>39.638034905832818</v>
      </c>
      <c r="AD62" s="20">
        <f t="shared" si="21"/>
        <v>33.855213962333124</v>
      </c>
      <c r="AE62" s="20">
        <f t="shared" si="22"/>
        <v>5.7828209434996936</v>
      </c>
      <c r="AF62" s="20">
        <f t="shared" si="23"/>
        <v>4.9635472582874138</v>
      </c>
      <c r="AH62" s="20">
        <f t="shared" si="31"/>
        <v>10570.142641555423</v>
      </c>
      <c r="AI62" s="18">
        <f t="shared" si="24"/>
        <v>1.0500000000000001E-2</v>
      </c>
      <c r="AJ62" s="20">
        <f t="shared" si="38"/>
        <v>10627.723493595297</v>
      </c>
      <c r="AK62" s="27" t="b">
        <f t="shared" si="25"/>
        <v>1</v>
      </c>
      <c r="AL62" s="6"/>
      <c r="AM62" s="20">
        <f t="shared" si="39"/>
        <v>52.850713207777119</v>
      </c>
      <c r="AN62" s="20">
        <f t="shared" si="40"/>
        <v>39.140285283110842</v>
      </c>
      <c r="AO62" s="20">
        <f t="shared" si="26"/>
        <v>13.710427924666277</v>
      </c>
      <c r="AP62" s="20">
        <f t="shared" si="27"/>
        <v>11.768020763624063</v>
      </c>
    </row>
    <row r="63" spans="2:42" x14ac:dyDescent="0.25">
      <c r="B63" s="16">
        <f t="shared" si="41"/>
        <v>5</v>
      </c>
      <c r="C63" s="22">
        <v>53</v>
      </c>
      <c r="D63" s="20">
        <f t="shared" si="28"/>
        <v>2656.9308733988241</v>
      </c>
      <c r="E63" s="18">
        <f>Data!C57</f>
        <v>8.0999999999999996E-3</v>
      </c>
      <c r="F63" s="20">
        <f t="shared" si="32"/>
        <v>2665.059753405988</v>
      </c>
      <c r="G63" s="27" t="b">
        <f t="shared" si="10"/>
        <v>1</v>
      </c>
      <c r="H63" s="6"/>
      <c r="I63" s="20">
        <f t="shared" si="33"/>
        <v>13.28465436699412</v>
      </c>
      <c r="J63" s="20">
        <f t="shared" si="11"/>
        <v>23.313861746797649</v>
      </c>
      <c r="K63" s="20">
        <f t="shared" si="12"/>
        <v>-10.029207379803529</v>
      </c>
      <c r="L63" s="20">
        <f t="shared" si="13"/>
        <v>-8.5825846290782977</v>
      </c>
      <c r="N63" s="20">
        <f t="shared" si="29"/>
        <v>5313.8617467976483</v>
      </c>
      <c r="O63" s="19">
        <f t="shared" si="14"/>
        <v>8.0999999999999996E-3</v>
      </c>
      <c r="P63" s="20">
        <f t="shared" si="34"/>
        <v>5330.119506811976</v>
      </c>
      <c r="Q63" s="27" t="b">
        <f t="shared" si="15"/>
        <v>1</v>
      </c>
      <c r="R63" s="6"/>
      <c r="S63" s="20">
        <f t="shared" si="35"/>
        <v>26.56930873398824</v>
      </c>
      <c r="T63" s="20">
        <f t="shared" si="16"/>
        <v>28.627723493595298</v>
      </c>
      <c r="U63" s="20">
        <f t="shared" si="17"/>
        <v>-2.0584147596070572</v>
      </c>
      <c r="V63" s="20">
        <f t="shared" si="18"/>
        <v>-1.7615069872468341</v>
      </c>
      <c r="X63" s="20">
        <f t="shared" si="30"/>
        <v>7970.7926201964674</v>
      </c>
      <c r="Y63" s="18">
        <f t="shared" si="19"/>
        <v>8.0999999999999996E-3</v>
      </c>
      <c r="Z63" s="20">
        <f t="shared" si="36"/>
        <v>7995.1792602179585</v>
      </c>
      <c r="AA63" s="27" t="b">
        <f t="shared" si="20"/>
        <v>1</v>
      </c>
      <c r="AB63" s="6"/>
      <c r="AC63" s="20">
        <f t="shared" si="37"/>
        <v>39.853963100982341</v>
      </c>
      <c r="AD63" s="20">
        <f t="shared" si="21"/>
        <v>33.941585240392939</v>
      </c>
      <c r="AE63" s="20">
        <f t="shared" si="22"/>
        <v>5.9123778605894017</v>
      </c>
      <c r="AF63" s="20">
        <f t="shared" si="23"/>
        <v>5.0595706545846184</v>
      </c>
      <c r="AH63" s="20">
        <f t="shared" si="31"/>
        <v>10627.723493595297</v>
      </c>
      <c r="AI63" s="18">
        <f t="shared" si="24"/>
        <v>8.0999999999999996E-3</v>
      </c>
      <c r="AJ63" s="20">
        <f t="shared" si="38"/>
        <v>10660.239013623952</v>
      </c>
      <c r="AK63" s="27" t="b">
        <f t="shared" si="25"/>
        <v>1</v>
      </c>
      <c r="AL63" s="6"/>
      <c r="AM63" s="20">
        <f t="shared" si="39"/>
        <v>53.138617467976481</v>
      </c>
      <c r="AN63" s="20">
        <f t="shared" si="40"/>
        <v>39.255446987190595</v>
      </c>
      <c r="AO63" s="20">
        <f t="shared" si="26"/>
        <v>13.883170480785886</v>
      </c>
      <c r="AP63" s="20">
        <f t="shared" si="27"/>
        <v>11.880648296416092</v>
      </c>
    </row>
    <row r="64" spans="2:42" x14ac:dyDescent="0.25">
      <c r="B64" s="16">
        <f t="shared" si="41"/>
        <v>5</v>
      </c>
      <c r="C64" s="22">
        <v>54</v>
      </c>
      <c r="D64" s="20">
        <f t="shared" si="28"/>
        <v>2665.059753405988</v>
      </c>
      <c r="E64" s="18">
        <f>Data!C58</f>
        <v>1.11E-2</v>
      </c>
      <c r="F64" s="20">
        <f t="shared" si="32"/>
        <v>2681.1687070854509</v>
      </c>
      <c r="G64" s="27" t="b">
        <f t="shared" si="10"/>
        <v>1</v>
      </c>
      <c r="H64" s="6"/>
      <c r="I64" s="20">
        <f t="shared" si="33"/>
        <v>13.32529876702994</v>
      </c>
      <c r="J64" s="20">
        <f t="shared" si="11"/>
        <v>23.330119506811975</v>
      </c>
      <c r="K64" s="20">
        <f t="shared" si="12"/>
        <v>-10.004820739782035</v>
      </c>
      <c r="L64" s="20">
        <f t="shared" si="13"/>
        <v>-8.5361072203719974</v>
      </c>
      <c r="N64" s="20">
        <f t="shared" si="29"/>
        <v>5330.119506811976</v>
      </c>
      <c r="O64" s="19">
        <f t="shared" si="14"/>
        <v>1.11E-2</v>
      </c>
      <c r="P64" s="20">
        <f t="shared" si="34"/>
        <v>5362.3374141709019</v>
      </c>
      <c r="Q64" s="27" t="b">
        <f t="shared" si="15"/>
        <v>1</v>
      </c>
      <c r="R64" s="6"/>
      <c r="S64" s="20">
        <f t="shared" si="35"/>
        <v>26.65059753405988</v>
      </c>
      <c r="T64" s="20">
        <f t="shared" si="16"/>
        <v>28.660239013623951</v>
      </c>
      <c r="U64" s="20">
        <f t="shared" si="17"/>
        <v>-2.0096414795640705</v>
      </c>
      <c r="V64" s="20">
        <f t="shared" si="18"/>
        <v>-1.7146249383414394</v>
      </c>
      <c r="X64" s="20">
        <f t="shared" si="30"/>
        <v>7995.1792602179585</v>
      </c>
      <c r="Y64" s="18">
        <f t="shared" si="19"/>
        <v>1.11E-2</v>
      </c>
      <c r="Z64" s="20">
        <f t="shared" si="36"/>
        <v>8043.5061212563469</v>
      </c>
      <c r="AA64" s="27" t="b">
        <f t="shared" si="20"/>
        <v>1</v>
      </c>
      <c r="AB64" s="6"/>
      <c r="AC64" s="20">
        <f t="shared" si="37"/>
        <v>39.97589630108979</v>
      </c>
      <c r="AD64" s="20">
        <f t="shared" si="21"/>
        <v>33.990358520435919</v>
      </c>
      <c r="AE64" s="20">
        <f t="shared" si="22"/>
        <v>5.9855377806538712</v>
      </c>
      <c r="AF64" s="20">
        <f t="shared" si="23"/>
        <v>5.1068573436890992</v>
      </c>
      <c r="AH64" s="20">
        <f t="shared" si="31"/>
        <v>10660.239013623952</v>
      </c>
      <c r="AI64" s="18">
        <f t="shared" si="24"/>
        <v>1.11E-2</v>
      </c>
      <c r="AJ64" s="20">
        <f t="shared" si="38"/>
        <v>10724.674828341804</v>
      </c>
      <c r="AK64" s="27" t="b">
        <f t="shared" si="25"/>
        <v>1</v>
      </c>
      <c r="AL64" s="6"/>
      <c r="AM64" s="20">
        <f t="shared" si="39"/>
        <v>53.30119506811976</v>
      </c>
      <c r="AN64" s="20">
        <f t="shared" si="40"/>
        <v>39.320478027247901</v>
      </c>
      <c r="AO64" s="20">
        <f t="shared" si="26"/>
        <v>13.980717040871859</v>
      </c>
      <c r="AP64" s="20">
        <f t="shared" si="27"/>
        <v>11.928339625719676</v>
      </c>
    </row>
    <row r="65" spans="2:42" x14ac:dyDescent="0.25">
      <c r="B65" s="16">
        <f t="shared" si="41"/>
        <v>5</v>
      </c>
      <c r="C65" s="22">
        <v>55</v>
      </c>
      <c r="D65" s="20">
        <f t="shared" si="28"/>
        <v>2681.1687070854509</v>
      </c>
      <c r="E65" s="18">
        <f>Data!C59</f>
        <v>9.7999999999999997E-3</v>
      </c>
      <c r="F65" s="20">
        <f t="shared" si="32"/>
        <v>2693.9069396128139</v>
      </c>
      <c r="G65" s="27" t="b">
        <f t="shared" si="10"/>
        <v>1</v>
      </c>
      <c r="H65" s="6"/>
      <c r="I65" s="20">
        <f t="shared" si="33"/>
        <v>13.405843535427255</v>
      </c>
      <c r="J65" s="20">
        <f t="shared" si="11"/>
        <v>23.362337414170902</v>
      </c>
      <c r="K65" s="20">
        <f t="shared" si="12"/>
        <v>-9.9564938787436468</v>
      </c>
      <c r="L65" s="20">
        <f t="shared" si="13"/>
        <v>-8.4694663716034544</v>
      </c>
      <c r="N65" s="20">
        <f t="shared" si="29"/>
        <v>5362.3374141709019</v>
      </c>
      <c r="O65" s="19">
        <f t="shared" si="14"/>
        <v>9.7999999999999997E-3</v>
      </c>
      <c r="P65" s="20">
        <f t="shared" si="34"/>
        <v>5387.8138792256277</v>
      </c>
      <c r="Q65" s="27" t="b">
        <f t="shared" si="15"/>
        <v>1</v>
      </c>
      <c r="R65" s="6"/>
      <c r="S65" s="20">
        <f t="shared" si="35"/>
        <v>26.811687070854511</v>
      </c>
      <c r="T65" s="20">
        <f t="shared" si="16"/>
        <v>28.724674828341804</v>
      </c>
      <c r="U65" s="20">
        <f t="shared" si="17"/>
        <v>-1.9129877574872935</v>
      </c>
      <c r="V65" s="20">
        <f t="shared" si="18"/>
        <v>-1.6272782044207086</v>
      </c>
      <c r="X65" s="20">
        <f t="shared" si="30"/>
        <v>8043.5061212563469</v>
      </c>
      <c r="Y65" s="18">
        <f t="shared" si="19"/>
        <v>9.7999999999999997E-3</v>
      </c>
      <c r="Z65" s="20">
        <f t="shared" si="36"/>
        <v>8081.7208188384357</v>
      </c>
      <c r="AA65" s="27" t="b">
        <f t="shared" si="20"/>
        <v>1</v>
      </c>
      <c r="AB65" s="6"/>
      <c r="AC65" s="20">
        <f t="shared" si="37"/>
        <v>40.217530606281734</v>
      </c>
      <c r="AD65" s="20">
        <f t="shared" si="21"/>
        <v>34.087012242512699</v>
      </c>
      <c r="AE65" s="20">
        <f t="shared" si="22"/>
        <v>6.1305183637690348</v>
      </c>
      <c r="AF65" s="20">
        <f t="shared" si="23"/>
        <v>5.2149099627620163</v>
      </c>
      <c r="AH65" s="20">
        <f t="shared" si="31"/>
        <v>10724.674828341804</v>
      </c>
      <c r="AI65" s="18">
        <f t="shared" si="24"/>
        <v>9.7999999999999997E-3</v>
      </c>
      <c r="AJ65" s="20">
        <f t="shared" si="38"/>
        <v>10775.627758451255</v>
      </c>
      <c r="AK65" s="27" t="b">
        <f t="shared" si="25"/>
        <v>1</v>
      </c>
      <c r="AL65" s="6"/>
      <c r="AM65" s="20">
        <f t="shared" si="39"/>
        <v>53.623374141709022</v>
      </c>
      <c r="AN65" s="20">
        <f t="shared" si="40"/>
        <v>39.449349656683609</v>
      </c>
      <c r="AO65" s="20">
        <f t="shared" si="26"/>
        <v>14.174024485025413</v>
      </c>
      <c r="AP65" s="20">
        <f t="shared" si="27"/>
        <v>12.057098129944784</v>
      </c>
    </row>
    <row r="66" spans="2:42" x14ac:dyDescent="0.25">
      <c r="B66" s="16">
        <f t="shared" si="41"/>
        <v>5</v>
      </c>
      <c r="C66" s="22">
        <v>56</v>
      </c>
      <c r="D66" s="20">
        <f t="shared" si="28"/>
        <v>2693.9069396128139</v>
      </c>
      <c r="E66" s="18">
        <f>Data!C60</f>
        <v>8.0000000000000002E-3</v>
      </c>
      <c r="F66" s="20">
        <f t="shared" si="32"/>
        <v>2701.8809041540676</v>
      </c>
      <c r="G66" s="27" t="b">
        <f t="shared" si="10"/>
        <v>1</v>
      </c>
      <c r="H66" s="6"/>
      <c r="I66" s="20">
        <f t="shared" si="33"/>
        <v>13.46953469806407</v>
      </c>
      <c r="J66" s="20">
        <f t="shared" si="11"/>
        <v>23.387813879225629</v>
      </c>
      <c r="K66" s="20">
        <f t="shared" si="12"/>
        <v>-9.9182791811615587</v>
      </c>
      <c r="L66" s="20">
        <f t="shared" si="13"/>
        <v>-8.4117239637299814</v>
      </c>
      <c r="N66" s="20">
        <f t="shared" si="29"/>
        <v>5387.8138792256277</v>
      </c>
      <c r="O66" s="19">
        <f t="shared" si="14"/>
        <v>8.0000000000000002E-3</v>
      </c>
      <c r="P66" s="20">
        <f t="shared" si="34"/>
        <v>5403.7618083081352</v>
      </c>
      <c r="Q66" s="27" t="b">
        <f t="shared" si="15"/>
        <v>1</v>
      </c>
      <c r="R66" s="6"/>
      <c r="S66" s="20">
        <f t="shared" si="35"/>
        <v>26.93906939612814</v>
      </c>
      <c r="T66" s="20">
        <f t="shared" si="16"/>
        <v>28.775627758451257</v>
      </c>
      <c r="U66" s="20">
        <f t="shared" si="17"/>
        <v>-1.8365583623231174</v>
      </c>
      <c r="V66" s="20">
        <f t="shared" si="18"/>
        <v>-1.5575909595774076</v>
      </c>
      <c r="X66" s="20">
        <f t="shared" si="30"/>
        <v>8081.7208188384357</v>
      </c>
      <c r="Y66" s="18">
        <f t="shared" si="19"/>
        <v>8.0000000000000002E-3</v>
      </c>
      <c r="Z66" s="20">
        <f t="shared" si="36"/>
        <v>8105.6427124621978</v>
      </c>
      <c r="AA66" s="27" t="b">
        <f t="shared" si="20"/>
        <v>1</v>
      </c>
      <c r="AB66" s="6"/>
      <c r="AC66" s="20">
        <f t="shared" si="37"/>
        <v>40.408604094192178</v>
      </c>
      <c r="AD66" s="20">
        <f t="shared" si="21"/>
        <v>34.163441637676868</v>
      </c>
      <c r="AE66" s="20">
        <f t="shared" si="22"/>
        <v>6.2451624565153097</v>
      </c>
      <c r="AF66" s="20">
        <f t="shared" si="23"/>
        <v>5.2965420445751539</v>
      </c>
      <c r="AH66" s="20">
        <f t="shared" si="31"/>
        <v>10775.627758451255</v>
      </c>
      <c r="AI66" s="18">
        <f t="shared" si="24"/>
        <v>8.0000000000000002E-3</v>
      </c>
      <c r="AJ66" s="20">
        <f t="shared" si="38"/>
        <v>10807.52361661627</v>
      </c>
      <c r="AK66" s="27" t="b">
        <f t="shared" si="25"/>
        <v>1</v>
      </c>
      <c r="AL66" s="6"/>
      <c r="AM66" s="20">
        <f t="shared" si="39"/>
        <v>53.87813879225628</v>
      </c>
      <c r="AN66" s="20">
        <f t="shared" si="40"/>
        <v>39.551255516902515</v>
      </c>
      <c r="AO66" s="20">
        <f t="shared" si="26"/>
        <v>14.326883275353765</v>
      </c>
      <c r="AP66" s="20">
        <f t="shared" si="27"/>
        <v>12.15067504872774</v>
      </c>
    </row>
    <row r="67" spans="2:42" x14ac:dyDescent="0.25">
      <c r="B67" s="16">
        <f t="shared" si="41"/>
        <v>5</v>
      </c>
      <c r="C67" s="22">
        <v>57</v>
      </c>
      <c r="D67" s="20">
        <f t="shared" si="28"/>
        <v>2701.8809041540676</v>
      </c>
      <c r="E67" s="18">
        <f>Data!C61</f>
        <v>1.01E-2</v>
      </c>
      <c r="F67" s="20">
        <f t="shared" si="32"/>
        <v>2715.5240517795933</v>
      </c>
      <c r="G67" s="27" t="b">
        <f t="shared" si="10"/>
        <v>1</v>
      </c>
      <c r="H67" s="6"/>
      <c r="I67" s="20">
        <f t="shared" si="33"/>
        <v>13.509404520770339</v>
      </c>
      <c r="J67" s="20">
        <f t="shared" si="11"/>
        <v>23.403761808308136</v>
      </c>
      <c r="K67" s="20">
        <f t="shared" si="12"/>
        <v>-9.8943572875377974</v>
      </c>
      <c r="L67" s="20">
        <f t="shared" si="13"/>
        <v>-8.366336719878058</v>
      </c>
      <c r="N67" s="20">
        <f t="shared" si="29"/>
        <v>5403.7618083081352</v>
      </c>
      <c r="O67" s="19">
        <f t="shared" si="14"/>
        <v>1.01E-2</v>
      </c>
      <c r="P67" s="20">
        <f t="shared" si="34"/>
        <v>5431.0481035591865</v>
      </c>
      <c r="Q67" s="27" t="b">
        <f t="shared" si="15"/>
        <v>1</v>
      </c>
      <c r="R67" s="6"/>
      <c r="S67" s="20">
        <f t="shared" si="35"/>
        <v>27.018809041540678</v>
      </c>
      <c r="T67" s="20">
        <f t="shared" si="16"/>
        <v>28.807523616616272</v>
      </c>
      <c r="U67" s="20">
        <f t="shared" si="17"/>
        <v>-1.7887145750755948</v>
      </c>
      <c r="V67" s="20">
        <f t="shared" si="18"/>
        <v>-1.5124770610097962</v>
      </c>
      <c r="X67" s="20">
        <f t="shared" si="30"/>
        <v>8105.6427124621978</v>
      </c>
      <c r="Y67" s="18">
        <f t="shared" si="19"/>
        <v>1.01E-2</v>
      </c>
      <c r="Z67" s="20">
        <f t="shared" si="36"/>
        <v>8146.5721553387757</v>
      </c>
      <c r="AA67" s="27" t="b">
        <f t="shared" si="20"/>
        <v>1</v>
      </c>
      <c r="AB67" s="6"/>
      <c r="AC67" s="20">
        <f t="shared" si="37"/>
        <v>40.528213562310988</v>
      </c>
      <c r="AD67" s="20">
        <f t="shared" si="21"/>
        <v>34.211285424924398</v>
      </c>
      <c r="AE67" s="20">
        <f t="shared" si="22"/>
        <v>6.31692813738659</v>
      </c>
      <c r="AF67" s="20">
        <f t="shared" si="23"/>
        <v>5.3413825978584502</v>
      </c>
      <c r="AH67" s="20">
        <f t="shared" si="31"/>
        <v>10807.52361661627</v>
      </c>
      <c r="AI67" s="18">
        <f t="shared" si="24"/>
        <v>1.01E-2</v>
      </c>
      <c r="AJ67" s="20">
        <f t="shared" si="38"/>
        <v>10862.096207118373</v>
      </c>
      <c r="AK67" s="27" t="b">
        <f t="shared" si="25"/>
        <v>1</v>
      </c>
      <c r="AL67" s="6"/>
      <c r="AM67" s="20">
        <f t="shared" si="39"/>
        <v>54.037618083081355</v>
      </c>
      <c r="AN67" s="20">
        <f t="shared" si="40"/>
        <v>39.615047233232545</v>
      </c>
      <c r="AO67" s="20">
        <f t="shared" si="26"/>
        <v>14.42257084984881</v>
      </c>
      <c r="AP67" s="20">
        <f t="shared" si="27"/>
        <v>12.195242256726727</v>
      </c>
    </row>
    <row r="68" spans="2:42" x14ac:dyDescent="0.25">
      <c r="B68" s="16">
        <f t="shared" si="41"/>
        <v>5</v>
      </c>
      <c r="C68" s="22">
        <v>58</v>
      </c>
      <c r="D68" s="20">
        <f t="shared" si="28"/>
        <v>2715.5240517795933</v>
      </c>
      <c r="E68" s="18">
        <f>Data!C62</f>
        <v>7.4999999999999997E-3</v>
      </c>
      <c r="F68" s="20">
        <f t="shared" si="32"/>
        <v>2722.2110297571007</v>
      </c>
      <c r="G68" s="27" t="b">
        <f t="shared" si="10"/>
        <v>1</v>
      </c>
      <c r="H68" s="6"/>
      <c r="I68" s="20">
        <f t="shared" si="33"/>
        <v>13.577620258897966</v>
      </c>
      <c r="J68" s="20">
        <f t="shared" si="11"/>
        <v>23.431048103559185</v>
      </c>
      <c r="K68" s="20">
        <f t="shared" si="12"/>
        <v>-9.8534278446612191</v>
      </c>
      <c r="L68" s="20">
        <f t="shared" si="13"/>
        <v>-8.3068077323336009</v>
      </c>
      <c r="N68" s="20">
        <f t="shared" si="29"/>
        <v>5431.0481035591865</v>
      </c>
      <c r="O68" s="19">
        <f t="shared" si="14"/>
        <v>7.4999999999999997E-3</v>
      </c>
      <c r="P68" s="20">
        <f t="shared" si="34"/>
        <v>5444.4220595142015</v>
      </c>
      <c r="Q68" s="27" t="b">
        <f t="shared" si="15"/>
        <v>1</v>
      </c>
      <c r="R68" s="6"/>
      <c r="S68" s="20">
        <f t="shared" si="35"/>
        <v>27.155240517795932</v>
      </c>
      <c r="T68" s="20">
        <f t="shared" si="16"/>
        <v>28.862096207118373</v>
      </c>
      <c r="U68" s="20">
        <f t="shared" si="17"/>
        <v>-1.7068556893224418</v>
      </c>
      <c r="V68" s="20">
        <f t="shared" si="18"/>
        <v>-1.4389431030058701</v>
      </c>
      <c r="X68" s="20">
        <f t="shared" si="30"/>
        <v>8146.5721553387757</v>
      </c>
      <c r="Y68" s="18">
        <f t="shared" si="19"/>
        <v>7.4999999999999997E-3</v>
      </c>
      <c r="Z68" s="20">
        <f t="shared" si="36"/>
        <v>8166.6330892712976</v>
      </c>
      <c r="AA68" s="27" t="b">
        <f t="shared" si="20"/>
        <v>1</v>
      </c>
      <c r="AB68" s="6"/>
      <c r="AC68" s="20">
        <f t="shared" si="37"/>
        <v>40.732860776693876</v>
      </c>
      <c r="AD68" s="20">
        <f t="shared" si="21"/>
        <v>34.293144310677548</v>
      </c>
      <c r="AE68" s="20">
        <f t="shared" si="22"/>
        <v>6.4397164660163284</v>
      </c>
      <c r="AF68" s="20">
        <f t="shared" si="23"/>
        <v>5.4289215263218544</v>
      </c>
      <c r="AH68" s="20">
        <f t="shared" si="31"/>
        <v>10862.096207118373</v>
      </c>
      <c r="AI68" s="18">
        <f t="shared" si="24"/>
        <v>7.4999999999999997E-3</v>
      </c>
      <c r="AJ68" s="20">
        <f t="shared" si="38"/>
        <v>10888.844119028403</v>
      </c>
      <c r="AK68" s="27" t="b">
        <f t="shared" si="25"/>
        <v>1</v>
      </c>
      <c r="AL68" s="6"/>
      <c r="AM68" s="20">
        <f t="shared" si="39"/>
        <v>54.310481035591863</v>
      </c>
      <c r="AN68" s="20">
        <f t="shared" si="40"/>
        <v>39.724192414236747</v>
      </c>
      <c r="AO68" s="20">
        <f t="shared" si="26"/>
        <v>14.586288621355116</v>
      </c>
      <c r="AP68" s="20">
        <f t="shared" si="27"/>
        <v>12.296786155649595</v>
      </c>
    </row>
    <row r="69" spans="2:42" x14ac:dyDescent="0.25">
      <c r="B69" s="16">
        <f t="shared" si="41"/>
        <v>5</v>
      </c>
      <c r="C69" s="22">
        <v>59</v>
      </c>
      <c r="D69" s="20">
        <f t="shared" si="28"/>
        <v>2722.2110297571007</v>
      </c>
      <c r="E69" s="18">
        <f>Data!C63</f>
        <v>8.0999999999999996E-3</v>
      </c>
      <c r="F69" s="20">
        <f t="shared" si="32"/>
        <v>2730.5396344026426</v>
      </c>
      <c r="G69" s="27" t="b">
        <f t="shared" si="10"/>
        <v>1</v>
      </c>
      <c r="H69" s="6"/>
      <c r="I69" s="20">
        <f t="shared" si="33"/>
        <v>13.611055148785503</v>
      </c>
      <c r="J69" s="20">
        <f t="shared" si="11"/>
        <v>23.444422059514203</v>
      </c>
      <c r="K69" s="20">
        <f t="shared" si="12"/>
        <v>-9.8333669107286994</v>
      </c>
      <c r="L69" s="20">
        <f t="shared" si="13"/>
        <v>-8.2651003147396658</v>
      </c>
      <c r="N69" s="20">
        <f t="shared" si="29"/>
        <v>5444.4220595142015</v>
      </c>
      <c r="O69" s="19">
        <f t="shared" si="14"/>
        <v>8.0999999999999996E-3</v>
      </c>
      <c r="P69" s="20">
        <f t="shared" si="34"/>
        <v>5461.0792688052852</v>
      </c>
      <c r="Q69" s="27" t="b">
        <f t="shared" si="15"/>
        <v>1</v>
      </c>
      <c r="R69" s="6"/>
      <c r="S69" s="20">
        <f t="shared" si="35"/>
        <v>27.222110297571007</v>
      </c>
      <c r="T69" s="20">
        <f t="shared" si="16"/>
        <v>28.888844119028406</v>
      </c>
      <c r="U69" s="20">
        <f t="shared" si="17"/>
        <v>-1.6667338214573988</v>
      </c>
      <c r="V69" s="20">
        <f t="shared" si="18"/>
        <v>-1.4009161213424046</v>
      </c>
      <c r="X69" s="20">
        <f t="shared" si="30"/>
        <v>8166.6330892712976</v>
      </c>
      <c r="Y69" s="18">
        <f t="shared" si="19"/>
        <v>8.0999999999999996E-3</v>
      </c>
      <c r="Z69" s="20">
        <f t="shared" si="36"/>
        <v>8191.6189032079237</v>
      </c>
      <c r="AA69" s="27" t="b">
        <f t="shared" si="20"/>
        <v>1</v>
      </c>
      <c r="AB69" s="6"/>
      <c r="AC69" s="20">
        <f t="shared" si="37"/>
        <v>40.833165446356489</v>
      </c>
      <c r="AD69" s="20">
        <f t="shared" si="21"/>
        <v>34.333266178542594</v>
      </c>
      <c r="AE69" s="20">
        <f t="shared" si="22"/>
        <v>6.4998992678138947</v>
      </c>
      <c r="AF69" s="20">
        <f t="shared" si="23"/>
        <v>5.4632680720548512</v>
      </c>
      <c r="AH69" s="20">
        <f t="shared" si="31"/>
        <v>10888.844119028403</v>
      </c>
      <c r="AI69" s="18">
        <f t="shared" si="24"/>
        <v>8.0999999999999996E-3</v>
      </c>
      <c r="AJ69" s="20">
        <f t="shared" si="38"/>
        <v>10922.15853761057</v>
      </c>
      <c r="AK69" s="27" t="b">
        <f t="shared" si="25"/>
        <v>1</v>
      </c>
      <c r="AL69" s="6"/>
      <c r="AM69" s="20">
        <f t="shared" si="39"/>
        <v>54.444220595142014</v>
      </c>
      <c r="AN69" s="20">
        <f t="shared" si="40"/>
        <v>39.777688238056811</v>
      </c>
      <c r="AO69" s="20">
        <f t="shared" si="26"/>
        <v>14.666532357085202</v>
      </c>
      <c r="AP69" s="20">
        <f t="shared" si="27"/>
        <v>12.327452265452118</v>
      </c>
    </row>
    <row r="70" spans="2:42" x14ac:dyDescent="0.25">
      <c r="B70" s="16">
        <f t="shared" si="41"/>
        <v>5</v>
      </c>
      <c r="C70" s="22">
        <v>60</v>
      </c>
      <c r="D70" s="20">
        <f t="shared" si="28"/>
        <v>2730.5396344026426</v>
      </c>
      <c r="E70" s="18">
        <f>Data!C64</f>
        <v>1.32E-2</v>
      </c>
      <c r="F70" s="20">
        <f t="shared" si="32"/>
        <v>2752.7498437888739</v>
      </c>
      <c r="G70" s="27" t="b">
        <f t="shared" si="10"/>
        <v>1</v>
      </c>
      <c r="H70" s="6"/>
      <c r="I70" s="20">
        <f t="shared" si="33"/>
        <v>13.652698172013213</v>
      </c>
      <c r="J70" s="20">
        <f t="shared" si="11"/>
        <v>23.461079268805285</v>
      </c>
      <c r="K70" s="20">
        <f t="shared" si="12"/>
        <v>-9.8083810967920719</v>
      </c>
      <c r="L70" s="20">
        <f t="shared" si="13"/>
        <v>-8.2194410201395467</v>
      </c>
      <c r="N70" s="20">
        <f t="shared" si="29"/>
        <v>5461.0792688052852</v>
      </c>
      <c r="O70" s="19">
        <f t="shared" si="14"/>
        <v>1.32E-2</v>
      </c>
      <c r="P70" s="20">
        <f t="shared" si="34"/>
        <v>5505.4996875777479</v>
      </c>
      <c r="Q70" s="27" t="b">
        <f t="shared" si="15"/>
        <v>1</v>
      </c>
      <c r="R70" s="6"/>
      <c r="S70" s="20">
        <f t="shared" si="35"/>
        <v>27.305396344026427</v>
      </c>
      <c r="T70" s="20">
        <f t="shared" si="16"/>
        <v>28.922158537610571</v>
      </c>
      <c r="U70" s="20">
        <f t="shared" si="17"/>
        <v>-1.6167621935841439</v>
      </c>
      <c r="V70" s="20">
        <f t="shared" si="18"/>
        <v>-1.3548496293748788</v>
      </c>
      <c r="X70" s="20">
        <f t="shared" si="30"/>
        <v>8191.6189032079237</v>
      </c>
      <c r="Y70" s="18">
        <f t="shared" si="19"/>
        <v>1.32E-2</v>
      </c>
      <c r="Z70" s="20">
        <f t="shared" si="36"/>
        <v>8258.2495313666168</v>
      </c>
      <c r="AA70" s="27" t="b">
        <f t="shared" si="20"/>
        <v>1</v>
      </c>
      <c r="AB70" s="6"/>
      <c r="AC70" s="20">
        <f t="shared" si="37"/>
        <v>40.958094516039623</v>
      </c>
      <c r="AD70" s="20">
        <f t="shared" si="21"/>
        <v>34.383237806415849</v>
      </c>
      <c r="AE70" s="20">
        <f t="shared" si="22"/>
        <v>6.5748567096237736</v>
      </c>
      <c r="AF70" s="20">
        <f t="shared" si="23"/>
        <v>5.5097417613897797</v>
      </c>
      <c r="AH70" s="20">
        <f t="shared" si="31"/>
        <v>10922.15853761057</v>
      </c>
      <c r="AI70" s="18">
        <f t="shared" si="24"/>
        <v>1.32E-2</v>
      </c>
      <c r="AJ70" s="20">
        <f t="shared" si="38"/>
        <v>11010.999375155496</v>
      </c>
      <c r="AK70" s="27" t="b">
        <f t="shared" si="25"/>
        <v>1</v>
      </c>
      <c r="AL70" s="6"/>
      <c r="AM70" s="20">
        <f t="shared" si="39"/>
        <v>54.610792688052854</v>
      </c>
      <c r="AN70" s="20">
        <f t="shared" si="40"/>
        <v>39.844317075221142</v>
      </c>
      <c r="AO70" s="20">
        <f t="shared" si="26"/>
        <v>14.766475612831712</v>
      </c>
      <c r="AP70" s="20">
        <f t="shared" si="27"/>
        <v>12.374333152154456</v>
      </c>
    </row>
    <row r="71" spans="2:42" x14ac:dyDescent="0.25">
      <c r="B71" s="16">
        <f t="shared" si="41"/>
        <v>6</v>
      </c>
      <c r="C71" s="22">
        <v>61</v>
      </c>
      <c r="D71" s="20">
        <f t="shared" si="28"/>
        <v>3252.7498437888739</v>
      </c>
      <c r="E71" s="18">
        <f>Data!C65</f>
        <v>3.0000000000000001E-3</v>
      </c>
      <c r="F71" s="20">
        <f t="shared" si="32"/>
        <v>3246.1955528536391</v>
      </c>
      <c r="G71" s="27" t="b">
        <f t="shared" si="10"/>
        <v>1</v>
      </c>
      <c r="H71" s="6"/>
      <c r="I71" s="20">
        <f t="shared" si="33"/>
        <v>16.263749218944369</v>
      </c>
      <c r="J71" s="20">
        <f t="shared" si="11"/>
        <v>24.505499687577746</v>
      </c>
      <c r="K71" s="20">
        <f t="shared" si="12"/>
        <v>-8.2417504686333771</v>
      </c>
      <c r="L71" s="20">
        <f t="shared" si="13"/>
        <v>-6.8859439011549171</v>
      </c>
      <c r="N71" s="20">
        <f t="shared" si="29"/>
        <v>6505.4996875777479</v>
      </c>
      <c r="O71" s="19">
        <f t="shared" si="14"/>
        <v>3.0000000000000001E-3</v>
      </c>
      <c r="P71" s="20">
        <f t="shared" si="34"/>
        <v>6492.3911057072783</v>
      </c>
      <c r="Q71" s="27" t="b">
        <f t="shared" si="15"/>
        <v>1</v>
      </c>
      <c r="R71" s="6"/>
      <c r="S71" s="20">
        <f t="shared" si="35"/>
        <v>32.527498437888738</v>
      </c>
      <c r="T71" s="20">
        <f t="shared" si="16"/>
        <v>31.010999375155496</v>
      </c>
      <c r="U71" s="20">
        <f t="shared" si="17"/>
        <v>1.5164990627332422</v>
      </c>
      <c r="V71" s="20">
        <f t="shared" si="18"/>
        <v>1.2670278616026416</v>
      </c>
      <c r="X71" s="20">
        <f t="shared" si="30"/>
        <v>9758.2495313666168</v>
      </c>
      <c r="Y71" s="18">
        <f t="shared" si="19"/>
        <v>3.0000000000000001E-3</v>
      </c>
      <c r="Z71" s="20">
        <f t="shared" si="36"/>
        <v>9738.586658560911</v>
      </c>
      <c r="AA71" s="27" t="b">
        <f t="shared" si="20"/>
        <v>1</v>
      </c>
      <c r="AB71" s="6"/>
      <c r="AC71" s="20">
        <f t="shared" si="37"/>
        <v>48.791247656833086</v>
      </c>
      <c r="AD71" s="20">
        <f t="shared" si="21"/>
        <v>37.516499062733232</v>
      </c>
      <c r="AE71" s="20">
        <f t="shared" si="22"/>
        <v>11.274748594099854</v>
      </c>
      <c r="AF71" s="20">
        <f t="shared" si="23"/>
        <v>9.4199996243601944</v>
      </c>
      <c r="AH71" s="20">
        <f t="shared" si="31"/>
        <v>13010.999375155496</v>
      </c>
      <c r="AI71" s="18">
        <f t="shared" si="24"/>
        <v>3.0000000000000001E-3</v>
      </c>
      <c r="AJ71" s="20">
        <f t="shared" si="38"/>
        <v>12984.782211414557</v>
      </c>
      <c r="AK71" s="27" t="b">
        <f t="shared" si="25"/>
        <v>1</v>
      </c>
      <c r="AL71" s="6"/>
      <c r="AM71" s="20">
        <f t="shared" si="39"/>
        <v>65.054996875777476</v>
      </c>
      <c r="AN71" s="20">
        <f t="shared" si="40"/>
        <v>44.021998750310992</v>
      </c>
      <c r="AO71" s="20">
        <f t="shared" si="26"/>
        <v>21.032998125466484</v>
      </c>
      <c r="AP71" s="20">
        <f t="shared" si="27"/>
        <v>17.572971387117761</v>
      </c>
    </row>
    <row r="72" spans="2:42" x14ac:dyDescent="0.25">
      <c r="B72" s="16">
        <f t="shared" si="41"/>
        <v>6</v>
      </c>
      <c r="C72" s="22">
        <v>62</v>
      </c>
      <c r="D72" s="20">
        <f t="shared" si="28"/>
        <v>3246.1955528536391</v>
      </c>
      <c r="E72" s="18">
        <f>Data!C66</f>
        <v>9.2999999999999992E-3</v>
      </c>
      <c r="F72" s="20">
        <f t="shared" si="32"/>
        <v>3260.0032456377025</v>
      </c>
      <c r="G72" s="27" t="b">
        <f t="shared" si="10"/>
        <v>1</v>
      </c>
      <c r="H72" s="6"/>
      <c r="I72" s="20">
        <f t="shared" si="33"/>
        <v>16.230977764268196</v>
      </c>
      <c r="J72" s="20">
        <f t="shared" si="11"/>
        <v>24.492391105707277</v>
      </c>
      <c r="K72" s="20">
        <f t="shared" si="12"/>
        <v>-8.2614133414390807</v>
      </c>
      <c r="L72" s="20">
        <f t="shared" si="13"/>
        <v>-6.88172695838173</v>
      </c>
      <c r="N72" s="20">
        <f t="shared" si="29"/>
        <v>6492.3911057072783</v>
      </c>
      <c r="O72" s="19">
        <f t="shared" si="14"/>
        <v>9.2999999999999992E-3</v>
      </c>
      <c r="P72" s="20">
        <f t="shared" si="34"/>
        <v>6520.0064912754051</v>
      </c>
      <c r="Q72" s="27" t="b">
        <f t="shared" si="15"/>
        <v>1</v>
      </c>
      <c r="R72" s="6"/>
      <c r="S72" s="20">
        <f t="shared" si="35"/>
        <v>32.461955528536393</v>
      </c>
      <c r="T72" s="20">
        <f t="shared" si="16"/>
        <v>30.984782211414554</v>
      </c>
      <c r="U72" s="20">
        <f t="shared" si="17"/>
        <v>1.4771733171218386</v>
      </c>
      <c r="V72" s="20">
        <f t="shared" si="18"/>
        <v>1.2304799455620461</v>
      </c>
      <c r="X72" s="20">
        <f t="shared" si="30"/>
        <v>9738.586658560911</v>
      </c>
      <c r="Y72" s="18">
        <f t="shared" si="19"/>
        <v>9.2999999999999992E-3</v>
      </c>
      <c r="Z72" s="20">
        <f t="shared" si="36"/>
        <v>9780.0097369130999</v>
      </c>
      <c r="AA72" s="27" t="b">
        <f t="shared" si="20"/>
        <v>1</v>
      </c>
      <c r="AB72" s="6"/>
      <c r="AC72" s="20">
        <f t="shared" si="37"/>
        <v>48.692933292804554</v>
      </c>
      <c r="AD72" s="20">
        <f t="shared" si="21"/>
        <v>37.477173317121824</v>
      </c>
      <c r="AE72" s="20">
        <f t="shared" si="22"/>
        <v>11.21575997568273</v>
      </c>
      <c r="AF72" s="20">
        <f t="shared" si="23"/>
        <v>9.3426868495057978</v>
      </c>
      <c r="AH72" s="20">
        <f t="shared" si="31"/>
        <v>12984.782211414557</v>
      </c>
      <c r="AI72" s="18">
        <f t="shared" si="24"/>
        <v>9.2999999999999992E-3</v>
      </c>
      <c r="AJ72" s="20">
        <f t="shared" si="38"/>
        <v>13040.01298255081</v>
      </c>
      <c r="AK72" s="27" t="b">
        <f t="shared" si="25"/>
        <v>1</v>
      </c>
      <c r="AL72" s="6"/>
      <c r="AM72" s="20">
        <f t="shared" si="39"/>
        <v>64.923911057072786</v>
      </c>
      <c r="AN72" s="20">
        <f t="shared" si="40"/>
        <v>43.969564422829109</v>
      </c>
      <c r="AO72" s="20">
        <f t="shared" si="26"/>
        <v>20.954346634243677</v>
      </c>
      <c r="AP72" s="20">
        <f t="shared" si="27"/>
        <v>17.454893753449596</v>
      </c>
    </row>
    <row r="73" spans="2:42" x14ac:dyDescent="0.25">
      <c r="B73" s="16">
        <f t="shared" si="41"/>
        <v>6</v>
      </c>
      <c r="C73" s="22">
        <v>63</v>
      </c>
      <c r="D73" s="20">
        <f t="shared" si="28"/>
        <v>3260.0032456377025</v>
      </c>
      <c r="E73" s="18">
        <f>Data!C67</f>
        <v>1.5299999999999999E-2</v>
      </c>
      <c r="F73" s="20">
        <f t="shared" si="32"/>
        <v>3293.3318888194799</v>
      </c>
      <c r="G73" s="27" t="b">
        <f t="shared" si="10"/>
        <v>1</v>
      </c>
      <c r="H73" s="6"/>
      <c r="I73" s="20">
        <f t="shared" si="33"/>
        <v>16.300016228188515</v>
      </c>
      <c r="J73" s="20">
        <f t="shared" si="11"/>
        <v>24.520006491275407</v>
      </c>
      <c r="K73" s="20">
        <f t="shared" si="12"/>
        <v>-8.219990263086892</v>
      </c>
      <c r="L73" s="20">
        <f t="shared" si="13"/>
        <v>-6.8267414619300153</v>
      </c>
      <c r="N73" s="20">
        <f t="shared" si="29"/>
        <v>6520.0064912754051</v>
      </c>
      <c r="O73" s="19">
        <f t="shared" si="14"/>
        <v>1.5299999999999999E-2</v>
      </c>
      <c r="P73" s="20">
        <f t="shared" si="34"/>
        <v>6586.6637776389598</v>
      </c>
      <c r="Q73" s="27" t="b">
        <f t="shared" si="15"/>
        <v>1</v>
      </c>
      <c r="R73" s="6"/>
      <c r="S73" s="20">
        <f t="shared" si="35"/>
        <v>32.600032456377029</v>
      </c>
      <c r="T73" s="20">
        <f t="shared" si="16"/>
        <v>31.040012982550813</v>
      </c>
      <c r="U73" s="20">
        <f t="shared" si="17"/>
        <v>1.5600194738262161</v>
      </c>
      <c r="V73" s="20">
        <f t="shared" si="18"/>
        <v>1.2956036786579219</v>
      </c>
      <c r="X73" s="20">
        <f t="shared" si="30"/>
        <v>9780.0097369130999</v>
      </c>
      <c r="Y73" s="18">
        <f t="shared" si="19"/>
        <v>1.5299999999999999E-2</v>
      </c>
      <c r="Z73" s="20">
        <f t="shared" si="36"/>
        <v>9879.9956664584333</v>
      </c>
      <c r="AA73" s="27" t="b">
        <f t="shared" si="20"/>
        <v>1</v>
      </c>
      <c r="AB73" s="6"/>
      <c r="AC73" s="20">
        <f t="shared" si="37"/>
        <v>48.900048684565498</v>
      </c>
      <c r="AD73" s="20">
        <f t="shared" si="21"/>
        <v>37.560019473826202</v>
      </c>
      <c r="AE73" s="20">
        <f t="shared" si="22"/>
        <v>11.340029210739296</v>
      </c>
      <c r="AF73" s="20">
        <f t="shared" si="23"/>
        <v>9.4179488192458365</v>
      </c>
      <c r="AH73" s="20">
        <f t="shared" si="31"/>
        <v>13040.01298255081</v>
      </c>
      <c r="AI73" s="18">
        <f t="shared" si="24"/>
        <v>1.5299999999999999E-2</v>
      </c>
      <c r="AJ73" s="20">
        <f t="shared" si="38"/>
        <v>13173.32755527792</v>
      </c>
      <c r="AK73" s="27" t="b">
        <f t="shared" si="25"/>
        <v>1</v>
      </c>
      <c r="AL73" s="6"/>
      <c r="AM73" s="20">
        <f t="shared" si="39"/>
        <v>65.200064912754058</v>
      </c>
      <c r="AN73" s="20">
        <f t="shared" si="40"/>
        <v>44.080025965101626</v>
      </c>
      <c r="AO73" s="20">
        <f t="shared" si="26"/>
        <v>21.120038947652432</v>
      </c>
      <c r="AP73" s="20">
        <f t="shared" si="27"/>
        <v>17.540293959833797</v>
      </c>
    </row>
    <row r="74" spans="2:42" x14ac:dyDescent="0.25">
      <c r="B74" s="16">
        <f t="shared" si="41"/>
        <v>6</v>
      </c>
      <c r="C74" s="22">
        <v>64</v>
      </c>
      <c r="D74" s="20">
        <f t="shared" si="28"/>
        <v>3293.3318888194799</v>
      </c>
      <c r="E74" s="18">
        <f>Data!C68</f>
        <v>4.4999999999999997E-3</v>
      </c>
      <c r="F74" s="20">
        <f t="shared" si="32"/>
        <v>3291.6111229075714</v>
      </c>
      <c r="G74" s="27" t="b">
        <f t="shared" si="10"/>
        <v>1</v>
      </c>
      <c r="H74" s="6"/>
      <c r="I74" s="20">
        <f t="shared" si="33"/>
        <v>16.466659444097399</v>
      </c>
      <c r="J74" s="20">
        <f t="shared" si="11"/>
        <v>24.586663777638961</v>
      </c>
      <c r="K74" s="20">
        <f t="shared" si="12"/>
        <v>-8.1200043335415621</v>
      </c>
      <c r="L74" s="20">
        <f t="shared" si="13"/>
        <v>-6.7235320701746941</v>
      </c>
      <c r="N74" s="20">
        <f t="shared" si="29"/>
        <v>6586.6637776389598</v>
      </c>
      <c r="O74" s="19">
        <f t="shared" si="14"/>
        <v>4.4999999999999997E-3</v>
      </c>
      <c r="P74" s="20">
        <f t="shared" si="34"/>
        <v>6583.2222458151427</v>
      </c>
      <c r="Q74" s="27" t="b">
        <f t="shared" si="15"/>
        <v>1</v>
      </c>
      <c r="R74" s="6"/>
      <c r="S74" s="20">
        <f t="shared" si="35"/>
        <v>32.933318888194798</v>
      </c>
      <c r="T74" s="20">
        <f t="shared" si="16"/>
        <v>31.173327555277922</v>
      </c>
      <c r="U74" s="20">
        <f t="shared" si="17"/>
        <v>1.7599913329168757</v>
      </c>
      <c r="V74" s="20">
        <f t="shared" si="18"/>
        <v>1.4573093417223546</v>
      </c>
      <c r="X74" s="20">
        <f t="shared" si="30"/>
        <v>9879.9956664584333</v>
      </c>
      <c r="Y74" s="18">
        <f t="shared" si="19"/>
        <v>4.4999999999999997E-3</v>
      </c>
      <c r="Z74" s="20">
        <f t="shared" si="36"/>
        <v>9874.8333687227096</v>
      </c>
      <c r="AA74" s="27" t="b">
        <f t="shared" si="20"/>
        <v>1</v>
      </c>
      <c r="AB74" s="6"/>
      <c r="AC74" s="20">
        <f t="shared" si="37"/>
        <v>49.399978332292164</v>
      </c>
      <c r="AD74" s="20">
        <f t="shared" si="21"/>
        <v>37.759991332916869</v>
      </c>
      <c r="AE74" s="20">
        <f t="shared" si="22"/>
        <v>11.639986999375296</v>
      </c>
      <c r="AF74" s="20">
        <f t="shared" si="23"/>
        <v>9.6381507536193887</v>
      </c>
      <c r="AH74" s="20">
        <f t="shared" si="31"/>
        <v>13173.32755527792</v>
      </c>
      <c r="AI74" s="18">
        <f t="shared" si="24"/>
        <v>4.4999999999999997E-3</v>
      </c>
      <c r="AJ74" s="20">
        <f t="shared" si="38"/>
        <v>13166.444491630285</v>
      </c>
      <c r="AK74" s="27" t="b">
        <f t="shared" si="25"/>
        <v>1</v>
      </c>
      <c r="AL74" s="6"/>
      <c r="AM74" s="20">
        <f t="shared" si="39"/>
        <v>65.866637776389595</v>
      </c>
      <c r="AN74" s="20">
        <f t="shared" si="40"/>
        <v>44.346655110555844</v>
      </c>
      <c r="AO74" s="20">
        <f t="shared" si="26"/>
        <v>21.519982665833751</v>
      </c>
      <c r="AP74" s="20">
        <f t="shared" si="27"/>
        <v>17.818992165516452</v>
      </c>
    </row>
    <row r="75" spans="2:42" x14ac:dyDescent="0.25">
      <c r="B75" s="16">
        <f t="shared" si="41"/>
        <v>6</v>
      </c>
      <c r="C75" s="22">
        <v>65</v>
      </c>
      <c r="D75" s="20">
        <f t="shared" si="28"/>
        <v>3291.6111229075714</v>
      </c>
      <c r="E75" s="18">
        <f>Data!C69</f>
        <v>1.2500000000000001E-2</v>
      </c>
      <c r="F75" s="20">
        <f t="shared" ref="F75:F106" si="42">D75*(1+E75)*(1-$D$5)</f>
        <v>3316.0924806341964</v>
      </c>
      <c r="G75" s="27" t="b">
        <f t="shared" si="10"/>
        <v>1</v>
      </c>
      <c r="H75" s="6"/>
      <c r="I75" s="20">
        <f t="shared" ref="I75:I106" si="43">$D$5*D75</f>
        <v>16.458055614537859</v>
      </c>
      <c r="J75" s="20">
        <f t="shared" si="11"/>
        <v>24.583222245815143</v>
      </c>
      <c r="K75" s="20">
        <f t="shared" si="12"/>
        <v>-8.1251666312772848</v>
      </c>
      <c r="L75" s="20">
        <f t="shared" si="13"/>
        <v>-6.7076835092845561</v>
      </c>
      <c r="N75" s="20">
        <f t="shared" si="29"/>
        <v>6583.2222458151427</v>
      </c>
      <c r="O75" s="19">
        <f t="shared" si="14"/>
        <v>1.2500000000000001E-2</v>
      </c>
      <c r="P75" s="20">
        <f t="shared" ref="P75:P106" si="44">N75*(1+O75)*(1-$D$5)</f>
        <v>6632.1849612683927</v>
      </c>
      <c r="Q75" s="27" t="b">
        <f t="shared" si="15"/>
        <v>1</v>
      </c>
      <c r="R75" s="6"/>
      <c r="S75" s="20">
        <f t="shared" ref="S75:S106" si="45">$D$5*N75</f>
        <v>32.916111229075717</v>
      </c>
      <c r="T75" s="20">
        <f t="shared" si="16"/>
        <v>31.166444491630287</v>
      </c>
      <c r="U75" s="20">
        <f t="shared" si="17"/>
        <v>1.7496667374454304</v>
      </c>
      <c r="V75" s="20">
        <f t="shared" si="18"/>
        <v>1.4444270812033155</v>
      </c>
      <c r="X75" s="20">
        <f t="shared" si="30"/>
        <v>9874.8333687227096</v>
      </c>
      <c r="Y75" s="18">
        <f t="shared" si="19"/>
        <v>1.2500000000000001E-2</v>
      </c>
      <c r="Z75" s="20">
        <f t="shared" ref="Z75:Z106" si="46">X75*(1+Y75)*(1-$D$5)</f>
        <v>9948.2774419025827</v>
      </c>
      <c r="AA75" s="27" t="b">
        <f t="shared" si="20"/>
        <v>1</v>
      </c>
      <c r="AB75" s="6"/>
      <c r="AC75" s="20">
        <f t="shared" ref="AC75:AC106" si="47">$D$5*X75</f>
        <v>49.374166843613551</v>
      </c>
      <c r="AD75" s="20">
        <f t="shared" si="21"/>
        <v>37.749666737445423</v>
      </c>
      <c r="AE75" s="20">
        <f t="shared" si="22"/>
        <v>11.624500106168128</v>
      </c>
      <c r="AF75" s="20">
        <f t="shared" si="23"/>
        <v>9.5965376716911717</v>
      </c>
      <c r="AH75" s="20">
        <f t="shared" si="31"/>
        <v>13166.444491630285</v>
      </c>
      <c r="AI75" s="18">
        <f t="shared" si="24"/>
        <v>1.2500000000000001E-2</v>
      </c>
      <c r="AJ75" s="20">
        <f t="shared" ref="AJ75:AJ106" si="48">AH75*(1+AI75)*(1-$D$5)</f>
        <v>13264.369922536785</v>
      </c>
      <c r="AK75" s="27" t="b">
        <f t="shared" si="25"/>
        <v>1</v>
      </c>
      <c r="AL75" s="6"/>
      <c r="AM75" s="20">
        <f t="shared" ref="AM75:AM106" si="49">$D$5*AH75</f>
        <v>65.832222458151435</v>
      </c>
      <c r="AN75" s="20">
        <f t="shared" ref="AN75:AN106" si="50">$J$6*AH75+$J$5</f>
        <v>44.332888983260574</v>
      </c>
      <c r="AO75" s="20">
        <f t="shared" si="26"/>
        <v>21.499333474890861</v>
      </c>
      <c r="AP75" s="20">
        <f t="shared" si="27"/>
        <v>17.74864826217906</v>
      </c>
    </row>
    <row r="76" spans="2:42" x14ac:dyDescent="0.25">
      <c r="B76" s="16">
        <f t="shared" ref="B76:B107" si="51">IF(MOD(C75,12)= 0,B75+1,B75)</f>
        <v>6</v>
      </c>
      <c r="C76" s="22">
        <v>66</v>
      </c>
      <c r="D76" s="20">
        <f t="shared" si="28"/>
        <v>3316.0924806341964</v>
      </c>
      <c r="E76" s="18">
        <f>Data!C70</f>
        <v>6.7999999999999996E-3</v>
      </c>
      <c r="F76" s="20">
        <f t="shared" si="42"/>
        <v>3321.9486999549958</v>
      </c>
      <c r="G76" s="27" t="b">
        <f t="shared" ref="G76:G130" si="52">IF((E76-$D$5)&lt;0,F76&lt;D76,F76&gt;D76)</f>
        <v>1</v>
      </c>
      <c r="H76" s="6"/>
      <c r="I76" s="20">
        <f t="shared" si="43"/>
        <v>16.580462403170984</v>
      </c>
      <c r="J76" s="20">
        <f t="shared" ref="J76:J130" si="53">$J$6*D76+$J$5</f>
        <v>24.632184961268393</v>
      </c>
      <c r="K76" s="20">
        <f t="shared" ref="K76:K130" si="54">I76-J76</f>
        <v>-8.0517225580974099</v>
      </c>
      <c r="L76" s="20">
        <f t="shared" ref="L76:L130" si="55">K76/(1+$J$7)^($C76-1)</f>
        <v>-6.6271706747435726</v>
      </c>
      <c r="N76" s="20">
        <f t="shared" si="29"/>
        <v>6632.1849612683927</v>
      </c>
      <c r="O76" s="19">
        <f t="shared" ref="O76:O130" si="56">E76</f>
        <v>6.7999999999999996E-3</v>
      </c>
      <c r="P76" s="20">
        <f t="shared" si="44"/>
        <v>6643.8973999099917</v>
      </c>
      <c r="Q76" s="27" t="b">
        <f t="shared" ref="Q76:Q130" si="57">IF((O76-$D$5)&lt;0,P76&lt;N76,P76&gt;N76)</f>
        <v>1</v>
      </c>
      <c r="R76" s="6"/>
      <c r="S76" s="20">
        <f t="shared" si="45"/>
        <v>33.160924806341967</v>
      </c>
      <c r="T76" s="20">
        <f t="shared" ref="T76:T130" si="58">$J$6*N76+$J$5</f>
        <v>31.264369922536787</v>
      </c>
      <c r="U76" s="20">
        <f t="shared" ref="U76:U130" si="59">S76-T76</f>
        <v>1.8965548838051802</v>
      </c>
      <c r="V76" s="20">
        <f t="shared" ref="V76:V130" si="60">U76/(1+$J$7)^($C76-1)</f>
        <v>1.5610067061184669</v>
      </c>
      <c r="X76" s="20">
        <f t="shared" si="30"/>
        <v>9948.2774419025827</v>
      </c>
      <c r="Y76" s="18">
        <f t="shared" ref="Y76:Y130" si="61">O76</f>
        <v>6.7999999999999996E-3</v>
      </c>
      <c r="Z76" s="20">
        <f t="shared" si="46"/>
        <v>9965.8460998649825</v>
      </c>
      <c r="AA76" s="27" t="b">
        <f t="shared" ref="AA76:AA130" si="62">IF((Y76-$D$5)&lt;0,Z76&lt;X76,Z76&gt;X76)</f>
        <v>1</v>
      </c>
      <c r="AB76" s="6"/>
      <c r="AC76" s="20">
        <f t="shared" si="47"/>
        <v>49.741387209512915</v>
      </c>
      <c r="AD76" s="20">
        <f t="shared" ref="AD76:AD130" si="63">$J$6*X76+$J$5</f>
        <v>37.896554883805166</v>
      </c>
      <c r="AE76" s="20">
        <f t="shared" ref="AE76:AE130" si="64">AC76-AD76</f>
        <v>11.844832325707749</v>
      </c>
      <c r="AF76" s="20">
        <f t="shared" ref="AF76:AF130" si="65">AE76/(1+$J$7)^($C76-1)</f>
        <v>9.7491840869804882</v>
      </c>
      <c r="AH76" s="20">
        <f t="shared" si="31"/>
        <v>13264.369922536785</v>
      </c>
      <c r="AI76" s="18">
        <f t="shared" ref="AI76:AI130" si="66">Y76</f>
        <v>6.7999999999999996E-3</v>
      </c>
      <c r="AJ76" s="20">
        <f t="shared" si="48"/>
        <v>13287.794799819983</v>
      </c>
      <c r="AK76" s="27" t="b">
        <f t="shared" ref="AK76:AK130" si="67">IF((AI76-$D$5)&lt;0,AJ76&lt;AH76,AJ76&gt;AH76)</f>
        <v>1</v>
      </c>
      <c r="AL76" s="6"/>
      <c r="AM76" s="20">
        <f t="shared" si="49"/>
        <v>66.321849612683934</v>
      </c>
      <c r="AN76" s="20">
        <f t="shared" si="50"/>
        <v>44.528739845073574</v>
      </c>
      <c r="AO76" s="20">
        <f t="shared" ref="AO76:AO130" si="68">AM76-AN76</f>
        <v>21.79310976761036</v>
      </c>
      <c r="AP76" s="20">
        <f t="shared" ref="AP76:AP130" si="69">AO76/(1+$J$7)^($C76-1)</f>
        <v>17.937361467842546</v>
      </c>
    </row>
    <row r="77" spans="2:42" x14ac:dyDescent="0.25">
      <c r="B77" s="16">
        <f t="shared" si="51"/>
        <v>6</v>
      </c>
      <c r="C77" s="22">
        <v>67</v>
      </c>
      <c r="D77" s="20">
        <f t="shared" ref="D77:D130" si="70">IF($B77=$B76+1,$D$4,0)+F76</f>
        <v>3321.9486999549958</v>
      </c>
      <c r="E77" s="18">
        <f>Data!C71</f>
        <v>8.0999999999999996E-3</v>
      </c>
      <c r="F77" s="20">
        <f t="shared" si="42"/>
        <v>3332.1122020025082</v>
      </c>
      <c r="G77" s="27" t="b">
        <f t="shared" si="52"/>
        <v>1</v>
      </c>
      <c r="H77" s="6"/>
      <c r="I77" s="20">
        <f t="shared" si="43"/>
        <v>16.609743499774979</v>
      </c>
      <c r="J77" s="20">
        <f t="shared" si="53"/>
        <v>24.643897399909992</v>
      </c>
      <c r="K77" s="20">
        <f t="shared" si="54"/>
        <v>-8.0341539001350135</v>
      </c>
      <c r="L77" s="20">
        <f t="shared" si="55"/>
        <v>-6.5929315588125368</v>
      </c>
      <c r="N77" s="20">
        <f t="shared" ref="N77:N130" si="71">IF($B77=$B76+1,$O$7,0)+P76</f>
        <v>6643.8973999099917</v>
      </c>
      <c r="O77" s="19">
        <f t="shared" si="56"/>
        <v>8.0999999999999996E-3</v>
      </c>
      <c r="P77" s="20">
        <f t="shared" si="44"/>
        <v>6664.2244040050164</v>
      </c>
      <c r="Q77" s="27" t="b">
        <f t="shared" si="57"/>
        <v>1</v>
      </c>
      <c r="R77" s="6"/>
      <c r="S77" s="20">
        <f t="shared" si="45"/>
        <v>33.219486999549957</v>
      </c>
      <c r="T77" s="20">
        <f t="shared" si="58"/>
        <v>31.287794799819984</v>
      </c>
      <c r="U77" s="20">
        <f t="shared" si="59"/>
        <v>1.931692199729973</v>
      </c>
      <c r="V77" s="20">
        <f t="shared" si="60"/>
        <v>1.5851718331282811</v>
      </c>
      <c r="X77" s="20">
        <f t="shared" ref="X77:X130" si="72">IF($B77=$B76+1,$Y$7,0)+Z76</f>
        <v>9965.8460998649825</v>
      </c>
      <c r="Y77" s="18">
        <f t="shared" si="61"/>
        <v>8.0999999999999996E-3</v>
      </c>
      <c r="Z77" s="20">
        <f t="shared" si="46"/>
        <v>9996.3366060075186</v>
      </c>
      <c r="AA77" s="27" t="b">
        <f t="shared" si="62"/>
        <v>1</v>
      </c>
      <c r="AB77" s="6"/>
      <c r="AC77" s="20">
        <f t="shared" si="47"/>
        <v>49.829230499324915</v>
      </c>
      <c r="AD77" s="20">
        <f t="shared" si="63"/>
        <v>37.931692199729966</v>
      </c>
      <c r="AE77" s="20">
        <f t="shared" si="64"/>
        <v>11.897538299594949</v>
      </c>
      <c r="AF77" s="20">
        <f t="shared" si="65"/>
        <v>9.7632752250690906</v>
      </c>
      <c r="AH77" s="20">
        <f t="shared" ref="AH77:AH130" si="73">IF($B77=$B76+1,$AI$7,0)+AJ76</f>
        <v>13287.794799819983</v>
      </c>
      <c r="AI77" s="18">
        <f t="shared" si="66"/>
        <v>8.0999999999999996E-3</v>
      </c>
      <c r="AJ77" s="20">
        <f t="shared" si="48"/>
        <v>13328.448808010033</v>
      </c>
      <c r="AK77" s="27" t="b">
        <f t="shared" si="67"/>
        <v>1</v>
      </c>
      <c r="AL77" s="6"/>
      <c r="AM77" s="20">
        <f t="shared" si="49"/>
        <v>66.438973999099915</v>
      </c>
      <c r="AN77" s="20">
        <f t="shared" si="50"/>
        <v>44.575589599639969</v>
      </c>
      <c r="AO77" s="20">
        <f t="shared" si="68"/>
        <v>21.863384399459946</v>
      </c>
      <c r="AP77" s="20">
        <f t="shared" si="69"/>
        <v>17.941378617009917</v>
      </c>
    </row>
    <row r="78" spans="2:42" x14ac:dyDescent="0.25">
      <c r="B78" s="16">
        <f t="shared" si="51"/>
        <v>6</v>
      </c>
      <c r="C78" s="22">
        <v>68</v>
      </c>
      <c r="D78" s="20">
        <f t="shared" si="70"/>
        <v>3332.1122020025082</v>
      </c>
      <c r="E78" s="18">
        <f>Data!C72</f>
        <v>5.4000000000000003E-3</v>
      </c>
      <c r="F78" s="20">
        <f t="shared" si="42"/>
        <v>3333.3550798538554</v>
      </c>
      <c r="G78" s="27" t="b">
        <f t="shared" si="52"/>
        <v>1</v>
      </c>
      <c r="H78" s="6"/>
      <c r="I78" s="20">
        <f t="shared" si="43"/>
        <v>16.66056101001254</v>
      </c>
      <c r="J78" s="20">
        <f t="shared" si="53"/>
        <v>24.664224404005019</v>
      </c>
      <c r="K78" s="20">
        <f t="shared" si="54"/>
        <v>-8.0036633939924791</v>
      </c>
      <c r="L78" s="20">
        <f t="shared" si="55"/>
        <v>-6.5482658539231275</v>
      </c>
      <c r="N78" s="20">
        <f t="shared" si="71"/>
        <v>6664.2244040050164</v>
      </c>
      <c r="O78" s="19">
        <f t="shared" si="56"/>
        <v>5.4000000000000003E-3</v>
      </c>
      <c r="P78" s="20">
        <f t="shared" si="44"/>
        <v>6666.7101597077108</v>
      </c>
      <c r="Q78" s="27" t="b">
        <f t="shared" si="57"/>
        <v>1</v>
      </c>
      <c r="R78" s="6"/>
      <c r="S78" s="20">
        <f t="shared" si="45"/>
        <v>33.321122020025079</v>
      </c>
      <c r="T78" s="20">
        <f t="shared" si="58"/>
        <v>31.328448808010034</v>
      </c>
      <c r="U78" s="20">
        <f t="shared" si="59"/>
        <v>1.9926732120150454</v>
      </c>
      <c r="V78" s="20">
        <f t="shared" si="60"/>
        <v>1.6303226797443331</v>
      </c>
      <c r="X78" s="20">
        <f t="shared" si="72"/>
        <v>9996.3366060075186</v>
      </c>
      <c r="Y78" s="18">
        <f t="shared" si="61"/>
        <v>5.4000000000000003E-3</v>
      </c>
      <c r="Z78" s="20">
        <f t="shared" si="46"/>
        <v>10000.06523956156</v>
      </c>
      <c r="AA78" s="27" t="b">
        <f t="shared" si="62"/>
        <v>1</v>
      </c>
      <c r="AB78" s="6"/>
      <c r="AC78" s="20">
        <f t="shared" si="47"/>
        <v>49.981683030037594</v>
      </c>
      <c r="AD78" s="20">
        <f t="shared" si="63"/>
        <v>37.992673212015035</v>
      </c>
      <c r="AE78" s="20">
        <f t="shared" si="64"/>
        <v>11.989009818022559</v>
      </c>
      <c r="AF78" s="20">
        <f t="shared" si="65"/>
        <v>9.8089112134117844</v>
      </c>
      <c r="AH78" s="20">
        <f t="shared" si="73"/>
        <v>13328.448808010033</v>
      </c>
      <c r="AI78" s="18">
        <f t="shared" si="66"/>
        <v>5.4000000000000003E-3</v>
      </c>
      <c r="AJ78" s="20">
        <f t="shared" si="48"/>
        <v>13333.420319415422</v>
      </c>
      <c r="AK78" s="27" t="b">
        <f t="shared" si="67"/>
        <v>1</v>
      </c>
      <c r="AL78" s="6"/>
      <c r="AM78" s="20">
        <f t="shared" si="49"/>
        <v>66.642244040050159</v>
      </c>
      <c r="AN78" s="20">
        <f t="shared" si="50"/>
        <v>44.656897616020068</v>
      </c>
      <c r="AO78" s="20">
        <f t="shared" si="68"/>
        <v>21.985346424030091</v>
      </c>
      <c r="AP78" s="20">
        <f t="shared" si="69"/>
        <v>17.987499747079251</v>
      </c>
    </row>
    <row r="79" spans="2:42" x14ac:dyDescent="0.25">
      <c r="B79" s="16">
        <f t="shared" si="51"/>
        <v>6</v>
      </c>
      <c r="C79" s="22">
        <v>69</v>
      </c>
      <c r="D79" s="20">
        <f t="shared" si="70"/>
        <v>3333.3550798538554</v>
      </c>
      <c r="E79" s="18">
        <f>Data!C73</f>
        <v>4.0000000000000001E-3</v>
      </c>
      <c r="F79" s="20">
        <f t="shared" si="42"/>
        <v>3329.9550576724046</v>
      </c>
      <c r="G79" s="27" t="b">
        <f t="shared" si="52"/>
        <v>1</v>
      </c>
      <c r="H79" s="6"/>
      <c r="I79" s="20">
        <f t="shared" si="43"/>
        <v>16.666775399269277</v>
      </c>
      <c r="J79" s="20">
        <f t="shared" si="53"/>
        <v>24.666710159707712</v>
      </c>
      <c r="K79" s="20">
        <f t="shared" si="54"/>
        <v>-7.9999347604384354</v>
      </c>
      <c r="L79" s="20">
        <f t="shared" si="55"/>
        <v>-6.5256383254237962</v>
      </c>
      <c r="N79" s="20">
        <f t="shared" si="71"/>
        <v>6666.7101597077108</v>
      </c>
      <c r="O79" s="19">
        <f t="shared" si="56"/>
        <v>4.0000000000000001E-3</v>
      </c>
      <c r="P79" s="20">
        <f t="shared" si="44"/>
        <v>6659.9101153448091</v>
      </c>
      <c r="Q79" s="27" t="b">
        <f t="shared" si="57"/>
        <v>1</v>
      </c>
      <c r="R79" s="6"/>
      <c r="S79" s="20">
        <f t="shared" si="45"/>
        <v>33.333550798538553</v>
      </c>
      <c r="T79" s="20">
        <f t="shared" si="58"/>
        <v>31.333420319415424</v>
      </c>
      <c r="U79" s="20">
        <f t="shared" si="59"/>
        <v>2.0001304791231291</v>
      </c>
      <c r="V79" s="20">
        <f t="shared" si="60"/>
        <v>1.631529318833949</v>
      </c>
      <c r="X79" s="20">
        <f t="shared" si="72"/>
        <v>10000.06523956156</v>
      </c>
      <c r="Y79" s="18">
        <f t="shared" si="61"/>
        <v>4.0000000000000001E-3</v>
      </c>
      <c r="Z79" s="20">
        <f t="shared" si="46"/>
        <v>9989.865173017206</v>
      </c>
      <c r="AA79" s="27" t="b">
        <f t="shared" si="62"/>
        <v>1</v>
      </c>
      <c r="AB79" s="6"/>
      <c r="AC79" s="20">
        <f t="shared" si="47"/>
        <v>50.000326197807802</v>
      </c>
      <c r="AD79" s="20">
        <f t="shared" si="63"/>
        <v>38.000130479123115</v>
      </c>
      <c r="AE79" s="20">
        <f t="shared" si="64"/>
        <v>12.000195718684687</v>
      </c>
      <c r="AF79" s="20">
        <f t="shared" si="65"/>
        <v>9.788696963091688</v>
      </c>
      <c r="AH79" s="20">
        <f t="shared" si="73"/>
        <v>13333.420319415422</v>
      </c>
      <c r="AI79" s="18">
        <f t="shared" si="66"/>
        <v>4.0000000000000001E-3</v>
      </c>
      <c r="AJ79" s="20">
        <f t="shared" si="48"/>
        <v>13319.820230689618</v>
      </c>
      <c r="AK79" s="27" t="b">
        <f t="shared" si="67"/>
        <v>1</v>
      </c>
      <c r="AL79" s="6"/>
      <c r="AM79" s="20">
        <f t="shared" si="49"/>
        <v>66.667101597077107</v>
      </c>
      <c r="AN79" s="20">
        <f t="shared" si="50"/>
        <v>44.666840638830848</v>
      </c>
      <c r="AO79" s="20">
        <f t="shared" si="68"/>
        <v>22.000260958246258</v>
      </c>
      <c r="AP79" s="20">
        <f t="shared" si="69"/>
        <v>17.945864607349439</v>
      </c>
    </row>
    <row r="80" spans="2:42" x14ac:dyDescent="0.25">
      <c r="B80" s="16">
        <f t="shared" si="51"/>
        <v>6</v>
      </c>
      <c r="C80" s="22">
        <v>70</v>
      </c>
      <c r="D80" s="20">
        <f t="shared" si="70"/>
        <v>3329.9550576724046</v>
      </c>
      <c r="E80" s="18">
        <f>Data!C74</f>
        <v>2.7000000000000001E-3</v>
      </c>
      <c r="F80" s="20">
        <f t="shared" si="42"/>
        <v>3322.2512066464792</v>
      </c>
      <c r="G80" s="27" t="b">
        <f t="shared" si="52"/>
        <v>1</v>
      </c>
      <c r="H80" s="6"/>
      <c r="I80" s="20">
        <f t="shared" si="43"/>
        <v>16.649775288362022</v>
      </c>
      <c r="J80" s="20">
        <f t="shared" si="53"/>
        <v>24.659910115344807</v>
      </c>
      <c r="K80" s="20">
        <f t="shared" si="54"/>
        <v>-8.0101348269827852</v>
      </c>
      <c r="L80" s="20">
        <f t="shared" si="55"/>
        <v>-6.5144153902501865</v>
      </c>
      <c r="N80" s="20">
        <f t="shared" si="71"/>
        <v>6659.9101153448091</v>
      </c>
      <c r="O80" s="19">
        <f t="shared" si="56"/>
        <v>2.7000000000000001E-3</v>
      </c>
      <c r="P80" s="20">
        <f t="shared" si="44"/>
        <v>6644.5024132929584</v>
      </c>
      <c r="Q80" s="27" t="b">
        <f t="shared" si="57"/>
        <v>1</v>
      </c>
      <c r="R80" s="6"/>
      <c r="S80" s="20">
        <f t="shared" si="45"/>
        <v>33.299550576724045</v>
      </c>
      <c r="T80" s="20">
        <f t="shared" si="58"/>
        <v>31.319820230689619</v>
      </c>
      <c r="U80" s="20">
        <f t="shared" si="59"/>
        <v>1.979730346034426</v>
      </c>
      <c r="V80" s="20">
        <f t="shared" si="60"/>
        <v>1.6100585212758378</v>
      </c>
      <c r="X80" s="20">
        <f t="shared" si="72"/>
        <v>9989.865173017206</v>
      </c>
      <c r="Y80" s="18">
        <f t="shared" si="61"/>
        <v>2.7000000000000001E-3</v>
      </c>
      <c r="Z80" s="20">
        <f t="shared" si="46"/>
        <v>9966.7536199394308</v>
      </c>
      <c r="AA80" s="27" t="b">
        <f t="shared" si="62"/>
        <v>1</v>
      </c>
      <c r="AB80" s="6"/>
      <c r="AC80" s="20">
        <f t="shared" si="47"/>
        <v>49.949325865086031</v>
      </c>
      <c r="AD80" s="20">
        <f t="shared" si="63"/>
        <v>37.979730346034415</v>
      </c>
      <c r="AE80" s="20">
        <f t="shared" si="64"/>
        <v>11.969595519051616</v>
      </c>
      <c r="AF80" s="20">
        <f t="shared" si="65"/>
        <v>9.7345324328018457</v>
      </c>
      <c r="AH80" s="20">
        <f t="shared" si="73"/>
        <v>13319.820230689618</v>
      </c>
      <c r="AI80" s="18">
        <f t="shared" si="66"/>
        <v>2.7000000000000001E-3</v>
      </c>
      <c r="AJ80" s="20">
        <f t="shared" si="48"/>
        <v>13289.004826585917</v>
      </c>
      <c r="AK80" s="27" t="b">
        <f t="shared" si="67"/>
        <v>1</v>
      </c>
      <c r="AL80" s="6"/>
      <c r="AM80" s="20">
        <f t="shared" si="49"/>
        <v>66.599101153448089</v>
      </c>
      <c r="AN80" s="20">
        <f t="shared" si="50"/>
        <v>44.639640461379237</v>
      </c>
      <c r="AO80" s="20">
        <f t="shared" si="68"/>
        <v>21.959460692068852</v>
      </c>
      <c r="AP80" s="20">
        <f t="shared" si="69"/>
        <v>17.859006344327891</v>
      </c>
    </row>
    <row r="81" spans="2:42" x14ac:dyDescent="0.25">
      <c r="B81" s="16">
        <f t="shared" si="51"/>
        <v>6</v>
      </c>
      <c r="C81" s="22">
        <v>71</v>
      </c>
      <c r="D81" s="20">
        <f t="shared" si="70"/>
        <v>3322.2512066464792</v>
      </c>
      <c r="E81" s="18">
        <f>Data!C75</f>
        <v>9.1999999999999998E-3</v>
      </c>
      <c r="F81" s="20">
        <f t="shared" si="42"/>
        <v>3336.051838158889</v>
      </c>
      <c r="G81" s="27" t="b">
        <f t="shared" si="52"/>
        <v>1</v>
      </c>
      <c r="H81" s="6"/>
      <c r="I81" s="20">
        <f t="shared" si="43"/>
        <v>16.611256033232397</v>
      </c>
      <c r="J81" s="20">
        <f t="shared" si="53"/>
        <v>24.644502413292958</v>
      </c>
      <c r="K81" s="20">
        <f t="shared" si="54"/>
        <v>-8.0332463800605609</v>
      </c>
      <c r="L81" s="20">
        <f t="shared" si="55"/>
        <v>-6.5136703495957162</v>
      </c>
      <c r="N81" s="20">
        <f t="shared" si="71"/>
        <v>6644.5024132929584</v>
      </c>
      <c r="O81" s="19">
        <f t="shared" si="56"/>
        <v>9.1999999999999998E-3</v>
      </c>
      <c r="P81" s="20">
        <f t="shared" si="44"/>
        <v>6672.1036763177781</v>
      </c>
      <c r="Q81" s="27" t="b">
        <f t="shared" si="57"/>
        <v>1</v>
      </c>
      <c r="R81" s="6"/>
      <c r="S81" s="20">
        <f t="shared" si="45"/>
        <v>33.222512066464795</v>
      </c>
      <c r="T81" s="20">
        <f t="shared" si="58"/>
        <v>31.289004826585916</v>
      </c>
      <c r="U81" s="20">
        <f t="shared" si="59"/>
        <v>1.9335072398788782</v>
      </c>
      <c r="V81" s="20">
        <f t="shared" si="60"/>
        <v>1.5677632906153633</v>
      </c>
      <c r="X81" s="20">
        <f t="shared" si="72"/>
        <v>9966.7536199394308</v>
      </c>
      <c r="Y81" s="18">
        <f t="shared" si="61"/>
        <v>9.1999999999999998E-3</v>
      </c>
      <c r="Z81" s="20">
        <f t="shared" si="46"/>
        <v>10008.155514476659</v>
      </c>
      <c r="AA81" s="27" t="b">
        <f t="shared" si="62"/>
        <v>1</v>
      </c>
      <c r="AB81" s="6"/>
      <c r="AC81" s="20">
        <f t="shared" si="47"/>
        <v>49.833768099697153</v>
      </c>
      <c r="AD81" s="20">
        <f t="shared" si="63"/>
        <v>37.933507239878864</v>
      </c>
      <c r="AE81" s="20">
        <f t="shared" si="64"/>
        <v>11.900260859818289</v>
      </c>
      <c r="AF81" s="20">
        <f t="shared" si="65"/>
        <v>9.6491969308264203</v>
      </c>
      <c r="AH81" s="20">
        <f t="shared" si="73"/>
        <v>13289.004826585917</v>
      </c>
      <c r="AI81" s="18">
        <f t="shared" si="66"/>
        <v>9.1999999999999998E-3</v>
      </c>
      <c r="AJ81" s="20">
        <f t="shared" si="48"/>
        <v>13344.207352635556</v>
      </c>
      <c r="AK81" s="27" t="b">
        <f t="shared" si="67"/>
        <v>1</v>
      </c>
      <c r="AL81" s="6"/>
      <c r="AM81" s="20">
        <f t="shared" si="49"/>
        <v>66.445024132929589</v>
      </c>
      <c r="AN81" s="20">
        <f t="shared" si="50"/>
        <v>44.578009653171833</v>
      </c>
      <c r="AO81" s="20">
        <f t="shared" si="68"/>
        <v>21.867014479757756</v>
      </c>
      <c r="AP81" s="20">
        <f t="shared" si="69"/>
        <v>17.730630571037523</v>
      </c>
    </row>
    <row r="82" spans="2:42" x14ac:dyDescent="0.25">
      <c r="B82" s="16">
        <f t="shared" si="51"/>
        <v>6</v>
      </c>
      <c r="C82" s="22">
        <v>72</v>
      </c>
      <c r="D82" s="20">
        <f t="shared" si="70"/>
        <v>3336.051838158889</v>
      </c>
      <c r="E82" s="18">
        <f>Data!C76</f>
        <v>1.01E-2</v>
      </c>
      <c r="F82" s="20">
        <f t="shared" si="42"/>
        <v>3352.8972319156724</v>
      </c>
      <c r="G82" s="27" t="b">
        <f t="shared" si="52"/>
        <v>1</v>
      </c>
      <c r="H82" s="6"/>
      <c r="I82" s="20">
        <f t="shared" si="43"/>
        <v>16.680259190794445</v>
      </c>
      <c r="J82" s="20">
        <f t="shared" si="53"/>
        <v>24.672103676317779</v>
      </c>
      <c r="K82" s="20">
        <f t="shared" si="54"/>
        <v>-7.9918444855233339</v>
      </c>
      <c r="L82" s="20">
        <f t="shared" si="55"/>
        <v>-6.4607179204928036</v>
      </c>
      <c r="N82" s="20">
        <f t="shared" si="71"/>
        <v>6672.1036763177781</v>
      </c>
      <c r="O82" s="19">
        <f t="shared" si="56"/>
        <v>1.01E-2</v>
      </c>
      <c r="P82" s="20">
        <f t="shared" si="44"/>
        <v>6705.7944638313447</v>
      </c>
      <c r="Q82" s="27" t="b">
        <f t="shared" si="57"/>
        <v>1</v>
      </c>
      <c r="R82" s="6"/>
      <c r="S82" s="20">
        <f t="shared" si="45"/>
        <v>33.360518381588889</v>
      </c>
      <c r="T82" s="20">
        <f t="shared" si="58"/>
        <v>31.344207352635557</v>
      </c>
      <c r="U82" s="20">
        <f t="shared" si="59"/>
        <v>2.0163110289533321</v>
      </c>
      <c r="V82" s="20">
        <f t="shared" si="60"/>
        <v>1.6300137998985393</v>
      </c>
      <c r="X82" s="20">
        <f t="shared" si="72"/>
        <v>10008.155514476659</v>
      </c>
      <c r="Y82" s="18">
        <f t="shared" si="61"/>
        <v>1.01E-2</v>
      </c>
      <c r="Z82" s="20">
        <f t="shared" si="46"/>
        <v>10058.691695747009</v>
      </c>
      <c r="AA82" s="27" t="b">
        <f t="shared" si="62"/>
        <v>1</v>
      </c>
      <c r="AB82" s="6"/>
      <c r="AC82" s="20">
        <f t="shared" si="47"/>
        <v>50.040777572383298</v>
      </c>
      <c r="AD82" s="20">
        <f t="shared" si="63"/>
        <v>38.016311028953318</v>
      </c>
      <c r="AE82" s="20">
        <f t="shared" si="64"/>
        <v>12.02446654342998</v>
      </c>
      <c r="AF82" s="20">
        <f t="shared" si="65"/>
        <v>9.7207455202898672</v>
      </c>
      <c r="AH82" s="20">
        <f t="shared" si="73"/>
        <v>13344.207352635556</v>
      </c>
      <c r="AI82" s="18">
        <f t="shared" si="66"/>
        <v>1.01E-2</v>
      </c>
      <c r="AJ82" s="20">
        <f t="shared" si="48"/>
        <v>13411.588927662689</v>
      </c>
      <c r="AK82" s="27" t="b">
        <f t="shared" si="67"/>
        <v>1</v>
      </c>
      <c r="AL82" s="6"/>
      <c r="AM82" s="20">
        <f t="shared" si="49"/>
        <v>66.721036763177779</v>
      </c>
      <c r="AN82" s="20">
        <f t="shared" si="50"/>
        <v>44.688414705271114</v>
      </c>
      <c r="AO82" s="20">
        <f t="shared" si="68"/>
        <v>22.032622057906664</v>
      </c>
      <c r="AP82" s="20">
        <f t="shared" si="69"/>
        <v>17.811477240681224</v>
      </c>
    </row>
    <row r="83" spans="2:42" x14ac:dyDescent="0.25">
      <c r="B83" s="16">
        <f t="shared" si="51"/>
        <v>7</v>
      </c>
      <c r="C83" s="22">
        <v>73</v>
      </c>
      <c r="D83" s="20">
        <f t="shared" si="70"/>
        <v>3852.8972319156724</v>
      </c>
      <c r="E83" s="18">
        <f>Data!C77</f>
        <v>2.5000000000000001E-3</v>
      </c>
      <c r="F83" s="20">
        <f t="shared" si="42"/>
        <v>3843.2168276204843</v>
      </c>
      <c r="G83" s="27" t="b">
        <f t="shared" si="52"/>
        <v>1</v>
      </c>
      <c r="H83" s="6"/>
      <c r="I83" s="20">
        <f t="shared" si="43"/>
        <v>19.264486159578361</v>
      </c>
      <c r="J83" s="20">
        <f t="shared" si="53"/>
        <v>25.705794463831346</v>
      </c>
      <c r="K83" s="20">
        <f t="shared" si="54"/>
        <v>-6.4413083042529848</v>
      </c>
      <c r="L83" s="20">
        <f t="shared" si="55"/>
        <v>-5.1916679633735558</v>
      </c>
      <c r="N83" s="20">
        <f t="shared" si="71"/>
        <v>7705.7944638313447</v>
      </c>
      <c r="O83" s="19">
        <f t="shared" si="56"/>
        <v>2.5000000000000001E-3</v>
      </c>
      <c r="P83" s="20">
        <f t="shared" si="44"/>
        <v>7686.4336552409686</v>
      </c>
      <c r="Q83" s="27" t="b">
        <f t="shared" si="57"/>
        <v>1</v>
      </c>
      <c r="R83" s="6"/>
      <c r="S83" s="20">
        <f t="shared" si="45"/>
        <v>38.528972319156722</v>
      </c>
      <c r="T83" s="20">
        <f t="shared" si="58"/>
        <v>33.411588927662692</v>
      </c>
      <c r="U83" s="20">
        <f t="shared" si="59"/>
        <v>5.1173833914940303</v>
      </c>
      <c r="V83" s="20">
        <f t="shared" si="60"/>
        <v>4.1245899365471539</v>
      </c>
      <c r="X83" s="20">
        <f t="shared" si="72"/>
        <v>11558.691695747009</v>
      </c>
      <c r="Y83" s="18">
        <f t="shared" si="61"/>
        <v>2.5000000000000001E-3</v>
      </c>
      <c r="Z83" s="20">
        <f t="shared" si="46"/>
        <v>11529.650482861443</v>
      </c>
      <c r="AA83" s="27" t="b">
        <f t="shared" si="62"/>
        <v>1</v>
      </c>
      <c r="AB83" s="6"/>
      <c r="AC83" s="20">
        <f t="shared" si="47"/>
        <v>57.793458478735047</v>
      </c>
      <c r="AD83" s="20">
        <f t="shared" si="63"/>
        <v>41.117383391494016</v>
      </c>
      <c r="AE83" s="20">
        <f t="shared" si="64"/>
        <v>16.676075087241031</v>
      </c>
      <c r="AF83" s="20">
        <f t="shared" si="65"/>
        <v>13.440847836467853</v>
      </c>
      <c r="AH83" s="20">
        <f t="shared" si="73"/>
        <v>15411.588927662689</v>
      </c>
      <c r="AI83" s="18">
        <f t="shared" si="66"/>
        <v>2.5000000000000001E-3</v>
      </c>
      <c r="AJ83" s="20">
        <f t="shared" si="48"/>
        <v>15372.867310481937</v>
      </c>
      <c r="AK83" s="27" t="b">
        <f t="shared" si="67"/>
        <v>1</v>
      </c>
      <c r="AL83" s="6"/>
      <c r="AM83" s="20">
        <f t="shared" si="49"/>
        <v>77.057944638313444</v>
      </c>
      <c r="AN83" s="20">
        <f t="shared" si="50"/>
        <v>48.823177855325383</v>
      </c>
      <c r="AO83" s="20">
        <f t="shared" si="68"/>
        <v>28.234766782988061</v>
      </c>
      <c r="AP83" s="20">
        <f t="shared" si="69"/>
        <v>22.757105736388574</v>
      </c>
    </row>
    <row r="84" spans="2:42" x14ac:dyDescent="0.25">
      <c r="B84" s="16">
        <f t="shared" si="51"/>
        <v>7</v>
      </c>
      <c r="C84" s="22">
        <v>74</v>
      </c>
      <c r="D84" s="20">
        <f t="shared" si="70"/>
        <v>3843.2168276204843</v>
      </c>
      <c r="E84" s="18">
        <f>Data!C78</f>
        <v>6.0000000000000001E-3</v>
      </c>
      <c r="F84" s="20">
        <f t="shared" si="42"/>
        <v>3846.9447479432761</v>
      </c>
      <c r="G84" s="27" t="b">
        <f t="shared" si="52"/>
        <v>1</v>
      </c>
      <c r="H84" s="6"/>
      <c r="I84" s="20">
        <f t="shared" si="43"/>
        <v>19.216084138102421</v>
      </c>
      <c r="J84" s="20">
        <f t="shared" si="53"/>
        <v>25.686433655240968</v>
      </c>
      <c r="K84" s="20">
        <f t="shared" si="54"/>
        <v>-6.4703495171385477</v>
      </c>
      <c r="L84" s="20">
        <f t="shared" si="55"/>
        <v>-5.1994766314527476</v>
      </c>
      <c r="N84" s="20">
        <f t="shared" si="71"/>
        <v>7686.4336552409686</v>
      </c>
      <c r="O84" s="19">
        <f t="shared" si="56"/>
        <v>6.0000000000000001E-3</v>
      </c>
      <c r="P84" s="20">
        <f t="shared" si="44"/>
        <v>7693.8894958865521</v>
      </c>
      <c r="Q84" s="27" t="b">
        <f t="shared" si="57"/>
        <v>1</v>
      </c>
      <c r="R84" s="6"/>
      <c r="S84" s="20">
        <f t="shared" si="45"/>
        <v>38.432168276204841</v>
      </c>
      <c r="T84" s="20">
        <f t="shared" si="58"/>
        <v>33.372867310481936</v>
      </c>
      <c r="U84" s="20">
        <f t="shared" si="59"/>
        <v>5.0593009657229047</v>
      </c>
      <c r="V84" s="20">
        <f t="shared" si="60"/>
        <v>4.0655790035892867</v>
      </c>
      <c r="X84" s="20">
        <f t="shared" si="72"/>
        <v>11529.650482861443</v>
      </c>
      <c r="Y84" s="18">
        <f t="shared" si="61"/>
        <v>6.0000000000000001E-3</v>
      </c>
      <c r="Z84" s="20">
        <f t="shared" si="46"/>
        <v>11540.834243829819</v>
      </c>
      <c r="AA84" s="27" t="b">
        <f t="shared" si="62"/>
        <v>1</v>
      </c>
      <c r="AB84" s="6"/>
      <c r="AC84" s="20">
        <f t="shared" si="47"/>
        <v>57.648252414307215</v>
      </c>
      <c r="AD84" s="20">
        <f t="shared" si="63"/>
        <v>41.059300965722883</v>
      </c>
      <c r="AE84" s="20">
        <f t="shared" si="64"/>
        <v>16.588951448584332</v>
      </c>
      <c r="AF84" s="20">
        <f t="shared" si="65"/>
        <v>13.330634638631302</v>
      </c>
      <c r="AH84" s="20">
        <f t="shared" si="73"/>
        <v>15372.867310481937</v>
      </c>
      <c r="AI84" s="18">
        <f t="shared" si="66"/>
        <v>6.0000000000000001E-3</v>
      </c>
      <c r="AJ84" s="20">
        <f t="shared" si="48"/>
        <v>15387.778991773104</v>
      </c>
      <c r="AK84" s="27" t="b">
        <f t="shared" si="67"/>
        <v>1</v>
      </c>
      <c r="AL84" s="6"/>
      <c r="AM84" s="20">
        <f t="shared" si="49"/>
        <v>76.864336552409682</v>
      </c>
      <c r="AN84" s="20">
        <f t="shared" si="50"/>
        <v>48.745734620963873</v>
      </c>
      <c r="AO84" s="20">
        <f t="shared" si="68"/>
        <v>28.118601931445809</v>
      </c>
      <c r="AP84" s="20">
        <f t="shared" si="69"/>
        <v>22.595690273673355</v>
      </c>
    </row>
    <row r="85" spans="2:42" x14ac:dyDescent="0.25">
      <c r="B85" s="16">
        <f t="shared" si="51"/>
        <v>7</v>
      </c>
      <c r="C85" s="22">
        <v>75</v>
      </c>
      <c r="D85" s="20">
        <f t="shared" si="70"/>
        <v>3846.9447479432761</v>
      </c>
      <c r="E85" s="18">
        <f>Data!C79</f>
        <v>9.7999999999999997E-3</v>
      </c>
      <c r="F85" s="20">
        <f t="shared" si="42"/>
        <v>3865.2215824407549</v>
      </c>
      <c r="G85" s="27" t="b">
        <f t="shared" si="52"/>
        <v>1</v>
      </c>
      <c r="H85" s="6"/>
      <c r="I85" s="20">
        <f t="shared" si="43"/>
        <v>19.234723739716379</v>
      </c>
      <c r="J85" s="20">
        <f t="shared" si="53"/>
        <v>25.693889495886552</v>
      </c>
      <c r="K85" s="20">
        <f t="shared" si="54"/>
        <v>-6.4591657561701723</v>
      </c>
      <c r="L85" s="20">
        <f t="shared" si="55"/>
        <v>-5.1749646335859998</v>
      </c>
      <c r="N85" s="20">
        <f t="shared" si="71"/>
        <v>7693.8894958865521</v>
      </c>
      <c r="O85" s="19">
        <f t="shared" si="56"/>
        <v>9.7999999999999997E-3</v>
      </c>
      <c r="P85" s="20">
        <f t="shared" si="44"/>
        <v>7730.4431648815098</v>
      </c>
      <c r="Q85" s="27" t="b">
        <f t="shared" si="57"/>
        <v>1</v>
      </c>
      <c r="R85" s="6"/>
      <c r="S85" s="20">
        <f t="shared" si="45"/>
        <v>38.469447479432759</v>
      </c>
      <c r="T85" s="20">
        <f t="shared" si="58"/>
        <v>33.387778991773104</v>
      </c>
      <c r="U85" s="20">
        <f t="shared" si="59"/>
        <v>5.0816684876596554</v>
      </c>
      <c r="V85" s="20">
        <f t="shared" si="60"/>
        <v>4.0713391939394503</v>
      </c>
      <c r="X85" s="20">
        <f t="shared" si="72"/>
        <v>11540.834243829819</v>
      </c>
      <c r="Y85" s="18">
        <f t="shared" si="61"/>
        <v>9.7999999999999997E-3</v>
      </c>
      <c r="Z85" s="20">
        <f t="shared" si="46"/>
        <v>11595.664747322255</v>
      </c>
      <c r="AA85" s="27" t="b">
        <f t="shared" si="62"/>
        <v>1</v>
      </c>
      <c r="AB85" s="6"/>
      <c r="AC85" s="20">
        <f t="shared" si="47"/>
        <v>57.704171219149096</v>
      </c>
      <c r="AD85" s="20">
        <f t="shared" si="63"/>
        <v>41.081668487659641</v>
      </c>
      <c r="AE85" s="20">
        <f t="shared" si="64"/>
        <v>16.622502731489455</v>
      </c>
      <c r="AF85" s="20">
        <f t="shared" si="65"/>
        <v>13.317643021464878</v>
      </c>
      <c r="AH85" s="20">
        <f t="shared" si="73"/>
        <v>15387.778991773104</v>
      </c>
      <c r="AI85" s="18">
        <f t="shared" si="66"/>
        <v>9.7999999999999997E-3</v>
      </c>
      <c r="AJ85" s="20">
        <f t="shared" si="48"/>
        <v>15460.88632976302</v>
      </c>
      <c r="AK85" s="27" t="b">
        <f t="shared" si="67"/>
        <v>1</v>
      </c>
      <c r="AL85" s="6"/>
      <c r="AM85" s="20">
        <f t="shared" si="49"/>
        <v>76.938894958865518</v>
      </c>
      <c r="AN85" s="20">
        <f t="shared" si="50"/>
        <v>48.775557983546207</v>
      </c>
      <c r="AO85" s="20">
        <f t="shared" si="68"/>
        <v>28.163336975319311</v>
      </c>
      <c r="AP85" s="20">
        <f t="shared" si="69"/>
        <v>22.563946848990351</v>
      </c>
    </row>
    <row r="86" spans="2:42" x14ac:dyDescent="0.25">
      <c r="B86" s="16">
        <f t="shared" si="51"/>
        <v>7</v>
      </c>
      <c r="C86" s="22">
        <v>76</v>
      </c>
      <c r="D86" s="20">
        <f t="shared" si="70"/>
        <v>3865.2215824407549</v>
      </c>
      <c r="E86" s="18">
        <f>Data!C80</f>
        <v>1.32E-2</v>
      </c>
      <c r="F86" s="20">
        <f t="shared" si="42"/>
        <v>3896.6612947923286</v>
      </c>
      <c r="G86" s="27" t="b">
        <f t="shared" si="52"/>
        <v>1</v>
      </c>
      <c r="H86" s="6"/>
      <c r="I86" s="20">
        <f t="shared" si="43"/>
        <v>19.326107912203774</v>
      </c>
      <c r="J86" s="20">
        <f t="shared" si="53"/>
        <v>25.73044316488151</v>
      </c>
      <c r="K86" s="20">
        <f t="shared" si="54"/>
        <v>-6.4043352526777362</v>
      </c>
      <c r="L86" s="20">
        <f t="shared" si="55"/>
        <v>-5.1156883789645322</v>
      </c>
      <c r="N86" s="20">
        <f t="shared" si="71"/>
        <v>7730.4431648815098</v>
      </c>
      <c r="O86" s="19">
        <f t="shared" si="56"/>
        <v>1.32E-2</v>
      </c>
      <c r="P86" s="20">
        <f t="shared" si="44"/>
        <v>7793.3225895846572</v>
      </c>
      <c r="Q86" s="27" t="b">
        <f t="shared" si="57"/>
        <v>1</v>
      </c>
      <c r="R86" s="6"/>
      <c r="S86" s="20">
        <f t="shared" si="45"/>
        <v>38.652215824407548</v>
      </c>
      <c r="T86" s="20">
        <f t="shared" si="58"/>
        <v>33.460886329763021</v>
      </c>
      <c r="U86" s="20">
        <f t="shared" si="59"/>
        <v>5.1913294946445276</v>
      </c>
      <c r="V86" s="20">
        <f t="shared" si="60"/>
        <v>4.1467573010055814</v>
      </c>
      <c r="X86" s="20">
        <f t="shared" si="72"/>
        <v>11595.664747322255</v>
      </c>
      <c r="Y86" s="18">
        <f t="shared" si="61"/>
        <v>1.32E-2</v>
      </c>
      <c r="Z86" s="20">
        <f t="shared" si="46"/>
        <v>11689.983884376976</v>
      </c>
      <c r="AA86" s="27" t="b">
        <f t="shared" si="62"/>
        <v>1</v>
      </c>
      <c r="AB86" s="6"/>
      <c r="AC86" s="20">
        <f t="shared" si="47"/>
        <v>57.978323736611273</v>
      </c>
      <c r="AD86" s="20">
        <f t="shared" si="63"/>
        <v>41.191329494644506</v>
      </c>
      <c r="AE86" s="20">
        <f t="shared" si="64"/>
        <v>16.786994241966767</v>
      </c>
      <c r="AF86" s="20">
        <f t="shared" si="65"/>
        <v>13.409202980975675</v>
      </c>
      <c r="AH86" s="20">
        <f t="shared" si="73"/>
        <v>15460.88632976302</v>
      </c>
      <c r="AI86" s="18">
        <f t="shared" si="66"/>
        <v>1.32E-2</v>
      </c>
      <c r="AJ86" s="20">
        <f t="shared" si="48"/>
        <v>15586.645179169314</v>
      </c>
      <c r="AK86" s="27" t="b">
        <f t="shared" si="67"/>
        <v>1</v>
      </c>
      <c r="AL86" s="6"/>
      <c r="AM86" s="20">
        <f t="shared" si="49"/>
        <v>77.304431648815097</v>
      </c>
      <c r="AN86" s="20">
        <f t="shared" si="50"/>
        <v>48.921772659526042</v>
      </c>
      <c r="AO86" s="20">
        <f t="shared" si="68"/>
        <v>28.382658989289055</v>
      </c>
      <c r="AP86" s="20">
        <f t="shared" si="69"/>
        <v>22.671648660945809</v>
      </c>
    </row>
    <row r="87" spans="2:42" x14ac:dyDescent="0.25">
      <c r="B87" s="16">
        <f t="shared" si="51"/>
        <v>7</v>
      </c>
      <c r="C87" s="22">
        <v>77</v>
      </c>
      <c r="D87" s="20">
        <f t="shared" si="70"/>
        <v>3896.6612947923286</v>
      </c>
      <c r="E87" s="18">
        <f>Data!C81</f>
        <v>1.4999999999999999E-2</v>
      </c>
      <c r="F87" s="20">
        <f t="shared" si="42"/>
        <v>3935.3356581431422</v>
      </c>
      <c r="G87" s="27" t="b">
        <f t="shared" si="52"/>
        <v>1</v>
      </c>
      <c r="H87" s="6"/>
      <c r="I87" s="20">
        <f t="shared" si="43"/>
        <v>19.483306473961644</v>
      </c>
      <c r="J87" s="20">
        <f t="shared" si="53"/>
        <v>25.793322589584658</v>
      </c>
      <c r="K87" s="20">
        <f t="shared" si="54"/>
        <v>-6.3100161156230143</v>
      </c>
      <c r="L87" s="20">
        <f t="shared" si="55"/>
        <v>-5.0252718303127155</v>
      </c>
      <c r="N87" s="20">
        <f t="shared" si="71"/>
        <v>7793.3225895846572</v>
      </c>
      <c r="O87" s="19">
        <f t="shared" si="56"/>
        <v>1.4999999999999999E-2</v>
      </c>
      <c r="P87" s="20">
        <f t="shared" si="44"/>
        <v>7870.6713162862843</v>
      </c>
      <c r="Q87" s="27" t="b">
        <f t="shared" si="57"/>
        <v>1</v>
      </c>
      <c r="R87" s="6"/>
      <c r="S87" s="20">
        <f t="shared" si="45"/>
        <v>38.966612947923288</v>
      </c>
      <c r="T87" s="20">
        <f t="shared" si="58"/>
        <v>33.586645179169317</v>
      </c>
      <c r="U87" s="20">
        <f t="shared" si="59"/>
        <v>5.3799677687539713</v>
      </c>
      <c r="V87" s="20">
        <f t="shared" si="60"/>
        <v>4.284585012290469</v>
      </c>
      <c r="X87" s="20">
        <f t="shared" si="72"/>
        <v>11689.983884376976</v>
      </c>
      <c r="Y87" s="18">
        <f t="shared" si="61"/>
        <v>1.4999999999999999E-2</v>
      </c>
      <c r="Z87" s="20">
        <f t="shared" si="46"/>
        <v>11806.006974429416</v>
      </c>
      <c r="AA87" s="27" t="b">
        <f t="shared" si="62"/>
        <v>1</v>
      </c>
      <c r="AB87" s="6"/>
      <c r="AC87" s="20">
        <f t="shared" si="47"/>
        <v>58.449919421884879</v>
      </c>
      <c r="AD87" s="20">
        <f t="shared" si="63"/>
        <v>41.379967768753957</v>
      </c>
      <c r="AE87" s="20">
        <f t="shared" si="64"/>
        <v>17.069951653130921</v>
      </c>
      <c r="AF87" s="20">
        <f t="shared" si="65"/>
        <v>13.594441854893624</v>
      </c>
      <c r="AH87" s="20">
        <f t="shared" si="73"/>
        <v>15586.645179169314</v>
      </c>
      <c r="AI87" s="18">
        <f t="shared" si="66"/>
        <v>1.4999999999999999E-2</v>
      </c>
      <c r="AJ87" s="20">
        <f t="shared" si="48"/>
        <v>15741.342632572569</v>
      </c>
      <c r="AK87" s="27" t="b">
        <f t="shared" si="67"/>
        <v>1</v>
      </c>
      <c r="AL87" s="6"/>
      <c r="AM87" s="20">
        <f t="shared" si="49"/>
        <v>77.933225895846576</v>
      </c>
      <c r="AN87" s="20">
        <f t="shared" si="50"/>
        <v>49.173290358338633</v>
      </c>
      <c r="AO87" s="20">
        <f t="shared" si="68"/>
        <v>28.759935537507943</v>
      </c>
      <c r="AP87" s="20">
        <f t="shared" si="69"/>
        <v>22.904298697496838</v>
      </c>
    </row>
    <row r="88" spans="2:42" x14ac:dyDescent="0.25">
      <c r="B88" s="16">
        <f t="shared" si="51"/>
        <v>7</v>
      </c>
      <c r="C88" s="22">
        <v>78</v>
      </c>
      <c r="D88" s="20">
        <f t="shared" si="70"/>
        <v>3935.3356581431422</v>
      </c>
      <c r="E88" s="18">
        <f>Data!C82</f>
        <v>2.0000000000000001E-4</v>
      </c>
      <c r="F88" s="20">
        <f t="shared" si="42"/>
        <v>3916.4421116483968</v>
      </c>
      <c r="G88" s="27" t="b">
        <f t="shared" si="52"/>
        <v>1</v>
      </c>
      <c r="H88" s="6"/>
      <c r="I88" s="20">
        <f t="shared" si="43"/>
        <v>19.67667829071571</v>
      </c>
      <c r="J88" s="20">
        <f t="shared" si="53"/>
        <v>25.870671316286284</v>
      </c>
      <c r="K88" s="20">
        <f t="shared" si="54"/>
        <v>-6.193993025570574</v>
      </c>
      <c r="L88" s="20">
        <f t="shared" si="55"/>
        <v>-4.9181171497007785</v>
      </c>
      <c r="N88" s="20">
        <f t="shared" si="71"/>
        <v>7870.6713162862843</v>
      </c>
      <c r="O88" s="19">
        <f t="shared" si="56"/>
        <v>2.0000000000000001E-4</v>
      </c>
      <c r="P88" s="20">
        <f t="shared" si="44"/>
        <v>7832.8842232967936</v>
      </c>
      <c r="Q88" s="27" t="b">
        <f t="shared" si="57"/>
        <v>1</v>
      </c>
      <c r="R88" s="6"/>
      <c r="S88" s="20">
        <f t="shared" si="45"/>
        <v>39.35335658143142</v>
      </c>
      <c r="T88" s="20">
        <f t="shared" si="58"/>
        <v>33.741342632572568</v>
      </c>
      <c r="U88" s="20">
        <f t="shared" si="59"/>
        <v>5.6120139488588521</v>
      </c>
      <c r="V88" s="20">
        <f t="shared" si="60"/>
        <v>4.4560176177628525</v>
      </c>
      <c r="X88" s="20">
        <f t="shared" si="72"/>
        <v>11806.006974429416</v>
      </c>
      <c r="Y88" s="18">
        <f t="shared" si="61"/>
        <v>2.0000000000000001E-4</v>
      </c>
      <c r="Z88" s="20">
        <f t="shared" si="46"/>
        <v>11749.326334945181</v>
      </c>
      <c r="AA88" s="27" t="b">
        <f t="shared" si="62"/>
        <v>1</v>
      </c>
      <c r="AB88" s="6"/>
      <c r="AC88" s="20">
        <f t="shared" si="47"/>
        <v>59.030034872147084</v>
      </c>
      <c r="AD88" s="20">
        <f t="shared" si="63"/>
        <v>41.612013948858831</v>
      </c>
      <c r="AE88" s="20">
        <f t="shared" si="64"/>
        <v>17.418020923288253</v>
      </c>
      <c r="AF88" s="20">
        <f t="shared" si="65"/>
        <v>13.830152385226464</v>
      </c>
      <c r="AH88" s="20">
        <f t="shared" si="73"/>
        <v>15741.342632572569</v>
      </c>
      <c r="AI88" s="18">
        <f t="shared" si="66"/>
        <v>2.0000000000000001E-4</v>
      </c>
      <c r="AJ88" s="20">
        <f t="shared" si="48"/>
        <v>15665.768446593587</v>
      </c>
      <c r="AK88" s="27" t="b">
        <f t="shared" si="67"/>
        <v>1</v>
      </c>
      <c r="AL88" s="6"/>
      <c r="AM88" s="20">
        <f t="shared" si="49"/>
        <v>78.70671316286284</v>
      </c>
      <c r="AN88" s="20">
        <f t="shared" si="50"/>
        <v>49.482685265145136</v>
      </c>
      <c r="AO88" s="20">
        <f t="shared" si="68"/>
        <v>29.224027897717704</v>
      </c>
      <c r="AP88" s="20">
        <f t="shared" si="69"/>
        <v>23.204287152690114</v>
      </c>
    </row>
    <row r="89" spans="2:42" x14ac:dyDescent="0.25">
      <c r="B89" s="16">
        <f t="shared" si="51"/>
        <v>7</v>
      </c>
      <c r="C89" s="22">
        <v>79</v>
      </c>
      <c r="D89" s="20">
        <f t="shared" si="70"/>
        <v>3916.4421116483968</v>
      </c>
      <c r="E89" s="18">
        <f>Data!C83</f>
        <v>2.3999999999999998E-3</v>
      </c>
      <c r="F89" s="20">
        <f t="shared" si="42"/>
        <v>3906.2123648527709</v>
      </c>
      <c r="G89" s="27" t="b">
        <f t="shared" si="52"/>
        <v>1</v>
      </c>
      <c r="H89" s="6"/>
      <c r="I89" s="20">
        <f t="shared" si="43"/>
        <v>19.582210558241986</v>
      </c>
      <c r="J89" s="20">
        <f t="shared" si="53"/>
        <v>25.832884223296794</v>
      </c>
      <c r="K89" s="20">
        <f t="shared" si="54"/>
        <v>-6.2506736650548085</v>
      </c>
      <c r="L89" s="20">
        <f t="shared" si="55"/>
        <v>-4.9482775381050565</v>
      </c>
      <c r="N89" s="20">
        <f t="shared" si="71"/>
        <v>7832.8842232967936</v>
      </c>
      <c r="O89" s="19">
        <f t="shared" si="56"/>
        <v>2.3999999999999998E-3</v>
      </c>
      <c r="P89" s="20">
        <f t="shared" si="44"/>
        <v>7812.4247297055417</v>
      </c>
      <c r="Q89" s="27" t="b">
        <f t="shared" si="57"/>
        <v>1</v>
      </c>
      <c r="R89" s="6"/>
      <c r="S89" s="20">
        <f t="shared" si="45"/>
        <v>39.164421116483972</v>
      </c>
      <c r="T89" s="20">
        <f t="shared" si="58"/>
        <v>33.665768446593589</v>
      </c>
      <c r="U89" s="20">
        <f t="shared" si="59"/>
        <v>5.498652669890383</v>
      </c>
      <c r="V89" s="20">
        <f t="shared" si="60"/>
        <v>4.3529483307334687</v>
      </c>
      <c r="X89" s="20">
        <f t="shared" si="72"/>
        <v>11749.326334945181</v>
      </c>
      <c r="Y89" s="18">
        <f t="shared" si="61"/>
        <v>2.3999999999999998E-3</v>
      </c>
      <c r="Z89" s="20">
        <f t="shared" si="46"/>
        <v>11718.637094558304</v>
      </c>
      <c r="AA89" s="27" t="b">
        <f t="shared" si="62"/>
        <v>1</v>
      </c>
      <c r="AB89" s="6"/>
      <c r="AC89" s="20">
        <f t="shared" si="47"/>
        <v>58.746631674725904</v>
      </c>
      <c r="AD89" s="20">
        <f t="shared" si="63"/>
        <v>41.498652669890362</v>
      </c>
      <c r="AE89" s="20">
        <f t="shared" si="64"/>
        <v>17.247979004835543</v>
      </c>
      <c r="AF89" s="20">
        <f t="shared" si="65"/>
        <v>13.654174199571969</v>
      </c>
      <c r="AH89" s="20">
        <f t="shared" si="73"/>
        <v>15665.768446593587</v>
      </c>
      <c r="AI89" s="18">
        <f t="shared" si="66"/>
        <v>2.3999999999999998E-3</v>
      </c>
      <c r="AJ89" s="20">
        <f t="shared" si="48"/>
        <v>15624.849459411083</v>
      </c>
      <c r="AK89" s="27" t="b">
        <f t="shared" si="67"/>
        <v>1</v>
      </c>
      <c r="AL89" s="6"/>
      <c r="AM89" s="20">
        <f t="shared" si="49"/>
        <v>78.328842232967943</v>
      </c>
      <c r="AN89" s="20">
        <f t="shared" si="50"/>
        <v>49.331536893187177</v>
      </c>
      <c r="AO89" s="20">
        <f t="shared" si="68"/>
        <v>28.997305339780766</v>
      </c>
      <c r="AP89" s="20">
        <f t="shared" si="69"/>
        <v>22.955400068410519</v>
      </c>
    </row>
    <row r="90" spans="2:42" x14ac:dyDescent="0.25">
      <c r="B90" s="16">
        <f t="shared" si="51"/>
        <v>7</v>
      </c>
      <c r="C90" s="22">
        <v>80</v>
      </c>
      <c r="D90" s="20">
        <f t="shared" si="70"/>
        <v>3906.2123648527709</v>
      </c>
      <c r="E90" s="18">
        <f>Data!C84</f>
        <v>1.1299999999999999E-2</v>
      </c>
      <c r="F90" s="20">
        <f t="shared" si="42"/>
        <v>3930.6008017527297</v>
      </c>
      <c r="G90" s="27" t="b">
        <f t="shared" si="52"/>
        <v>1</v>
      </c>
      <c r="H90" s="6"/>
      <c r="I90" s="20">
        <f t="shared" si="43"/>
        <v>19.531061824263855</v>
      </c>
      <c r="J90" s="20">
        <f t="shared" si="53"/>
        <v>25.81242472970554</v>
      </c>
      <c r="K90" s="20">
        <f t="shared" si="54"/>
        <v>-6.2813629054416857</v>
      </c>
      <c r="L90" s="20">
        <f t="shared" si="55"/>
        <v>-4.957699242347422</v>
      </c>
      <c r="N90" s="20">
        <f t="shared" si="71"/>
        <v>7812.4247297055417</v>
      </c>
      <c r="O90" s="19">
        <f t="shared" si="56"/>
        <v>1.1299999999999999E-2</v>
      </c>
      <c r="P90" s="20">
        <f t="shared" si="44"/>
        <v>7861.2016035054594</v>
      </c>
      <c r="Q90" s="27" t="b">
        <f t="shared" si="57"/>
        <v>1</v>
      </c>
      <c r="R90" s="6"/>
      <c r="S90" s="20">
        <f t="shared" si="45"/>
        <v>39.062123648527709</v>
      </c>
      <c r="T90" s="20">
        <f t="shared" si="58"/>
        <v>33.624849459411081</v>
      </c>
      <c r="U90" s="20">
        <f t="shared" si="59"/>
        <v>5.4372741891166285</v>
      </c>
      <c r="V90" s="20">
        <f t="shared" si="60"/>
        <v>4.2914842739727384</v>
      </c>
      <c r="X90" s="20">
        <f t="shared" si="72"/>
        <v>11718.637094558304</v>
      </c>
      <c r="Y90" s="18">
        <f t="shared" si="61"/>
        <v>1.1299999999999999E-2</v>
      </c>
      <c r="Z90" s="20">
        <f t="shared" si="46"/>
        <v>11791.80240525818</v>
      </c>
      <c r="AA90" s="27" t="b">
        <f t="shared" si="62"/>
        <v>1</v>
      </c>
      <c r="AB90" s="6"/>
      <c r="AC90" s="20">
        <f t="shared" si="47"/>
        <v>58.593185472791518</v>
      </c>
      <c r="AD90" s="20">
        <f t="shared" si="63"/>
        <v>41.437274189116607</v>
      </c>
      <c r="AE90" s="20">
        <f t="shared" si="64"/>
        <v>17.155911283674911</v>
      </c>
      <c r="AF90" s="20">
        <f t="shared" si="65"/>
        <v>13.540667790292872</v>
      </c>
      <c r="AH90" s="20">
        <f t="shared" si="73"/>
        <v>15624.849459411083</v>
      </c>
      <c r="AI90" s="18">
        <f t="shared" si="66"/>
        <v>1.1299999999999999E-2</v>
      </c>
      <c r="AJ90" s="20">
        <f t="shared" si="48"/>
        <v>15722.403207010919</v>
      </c>
      <c r="AK90" s="27" t="b">
        <f t="shared" si="67"/>
        <v>1</v>
      </c>
      <c r="AL90" s="6"/>
      <c r="AM90" s="20">
        <f t="shared" si="49"/>
        <v>78.124247297055419</v>
      </c>
      <c r="AN90" s="20">
        <f t="shared" si="50"/>
        <v>49.249698918822169</v>
      </c>
      <c r="AO90" s="20">
        <f t="shared" si="68"/>
        <v>28.87454837823325</v>
      </c>
      <c r="AP90" s="20">
        <f t="shared" si="69"/>
        <v>22.789851306613052</v>
      </c>
    </row>
    <row r="91" spans="2:42" x14ac:dyDescent="0.25">
      <c r="B91" s="16">
        <f t="shared" si="51"/>
        <v>7</v>
      </c>
      <c r="C91" s="22">
        <v>81</v>
      </c>
      <c r="D91" s="20">
        <f t="shared" si="70"/>
        <v>3930.6008017527297</v>
      </c>
      <c r="E91" s="18">
        <f>Data!C85</f>
        <v>-2.0000000000000001E-4</v>
      </c>
      <c r="F91" s="20">
        <f t="shared" si="42"/>
        <v>3910.1656081844171</v>
      </c>
      <c r="G91" s="27" t="b">
        <f t="shared" si="52"/>
        <v>1</v>
      </c>
      <c r="H91" s="6"/>
      <c r="I91" s="20">
        <f t="shared" si="43"/>
        <v>19.653004008763649</v>
      </c>
      <c r="J91" s="20">
        <f t="shared" si="53"/>
        <v>25.86120160350546</v>
      </c>
      <c r="K91" s="20">
        <f t="shared" si="54"/>
        <v>-6.2081975947418115</v>
      </c>
      <c r="L91" s="20">
        <f t="shared" si="55"/>
        <v>-4.8852960768327796</v>
      </c>
      <c r="N91" s="20">
        <f t="shared" si="71"/>
        <v>7861.2016035054594</v>
      </c>
      <c r="O91" s="19">
        <f t="shared" si="56"/>
        <v>-2.0000000000000001E-4</v>
      </c>
      <c r="P91" s="20">
        <f t="shared" si="44"/>
        <v>7820.3312163688342</v>
      </c>
      <c r="Q91" s="27" t="b">
        <f t="shared" si="57"/>
        <v>1</v>
      </c>
      <c r="R91" s="6"/>
      <c r="S91" s="20">
        <f t="shared" si="45"/>
        <v>39.306008017527297</v>
      </c>
      <c r="T91" s="20">
        <f t="shared" si="58"/>
        <v>33.72240320701092</v>
      </c>
      <c r="U91" s="20">
        <f t="shared" si="59"/>
        <v>5.5836048105163769</v>
      </c>
      <c r="V91" s="20">
        <f t="shared" si="60"/>
        <v>4.3937974362323304</v>
      </c>
      <c r="X91" s="20">
        <f t="shared" si="72"/>
        <v>11791.80240525818</v>
      </c>
      <c r="Y91" s="18">
        <f t="shared" si="61"/>
        <v>-2.0000000000000001E-4</v>
      </c>
      <c r="Z91" s="20">
        <f t="shared" si="46"/>
        <v>11730.496824553244</v>
      </c>
      <c r="AA91" s="27" t="b">
        <f t="shared" si="62"/>
        <v>1</v>
      </c>
      <c r="AB91" s="6"/>
      <c r="AC91" s="20">
        <f t="shared" si="47"/>
        <v>58.959012026290907</v>
      </c>
      <c r="AD91" s="20">
        <f t="shared" si="63"/>
        <v>41.583604810516363</v>
      </c>
      <c r="AE91" s="20">
        <f t="shared" si="64"/>
        <v>17.375407215774544</v>
      </c>
      <c r="AF91" s="20">
        <f t="shared" si="65"/>
        <v>13.672890949297422</v>
      </c>
      <c r="AH91" s="20">
        <f t="shared" si="73"/>
        <v>15722.403207010919</v>
      </c>
      <c r="AI91" s="18">
        <f t="shared" si="66"/>
        <v>-2.0000000000000001E-4</v>
      </c>
      <c r="AJ91" s="20">
        <f t="shared" si="48"/>
        <v>15640.662432737668</v>
      </c>
      <c r="AK91" s="27" t="b">
        <f t="shared" si="67"/>
        <v>1</v>
      </c>
      <c r="AL91" s="6"/>
      <c r="AM91" s="20">
        <f t="shared" si="49"/>
        <v>78.612016035054594</v>
      </c>
      <c r="AN91" s="20">
        <f t="shared" si="50"/>
        <v>49.444806414021841</v>
      </c>
      <c r="AO91" s="20">
        <f t="shared" si="68"/>
        <v>29.167209621032754</v>
      </c>
      <c r="AP91" s="20">
        <f t="shared" si="69"/>
        <v>22.95198446236255</v>
      </c>
    </row>
    <row r="92" spans="2:42" x14ac:dyDescent="0.25">
      <c r="B92" s="16">
        <f t="shared" si="51"/>
        <v>7</v>
      </c>
      <c r="C92" s="22">
        <v>82</v>
      </c>
      <c r="D92" s="20">
        <f t="shared" si="70"/>
        <v>3910.1656081844171</v>
      </c>
      <c r="E92" s="18">
        <f>Data!C86</f>
        <v>1.2E-2</v>
      </c>
      <c r="F92" s="20">
        <f t="shared" si="42"/>
        <v>3937.3021575052171</v>
      </c>
      <c r="G92" s="27" t="b">
        <f t="shared" si="52"/>
        <v>1</v>
      </c>
      <c r="H92" s="6"/>
      <c r="I92" s="20">
        <f t="shared" si="43"/>
        <v>19.550828040922084</v>
      </c>
      <c r="J92" s="20">
        <f t="shared" si="53"/>
        <v>25.820331216368835</v>
      </c>
      <c r="K92" s="20">
        <f t="shared" si="54"/>
        <v>-6.2695031754467507</v>
      </c>
      <c r="L92" s="20">
        <f t="shared" si="55"/>
        <v>-4.9187817387908348</v>
      </c>
      <c r="N92" s="20">
        <f t="shared" si="71"/>
        <v>7820.3312163688342</v>
      </c>
      <c r="O92" s="19">
        <f t="shared" si="56"/>
        <v>1.2E-2</v>
      </c>
      <c r="P92" s="20">
        <f t="shared" si="44"/>
        <v>7874.6043150104342</v>
      </c>
      <c r="Q92" s="27" t="b">
        <f t="shared" si="57"/>
        <v>1</v>
      </c>
      <c r="R92" s="6"/>
      <c r="S92" s="20">
        <f t="shared" si="45"/>
        <v>39.101656081844169</v>
      </c>
      <c r="T92" s="20">
        <f t="shared" si="58"/>
        <v>33.64066243273767</v>
      </c>
      <c r="U92" s="20">
        <f t="shared" si="59"/>
        <v>5.4609936491064985</v>
      </c>
      <c r="V92" s="20">
        <f t="shared" si="60"/>
        <v>4.2844600417582024</v>
      </c>
      <c r="X92" s="20">
        <f t="shared" si="72"/>
        <v>11730.496824553244</v>
      </c>
      <c r="Y92" s="18">
        <f t="shared" si="61"/>
        <v>1.2E-2</v>
      </c>
      <c r="Z92" s="20">
        <f t="shared" si="46"/>
        <v>11811.906472515642</v>
      </c>
      <c r="AA92" s="27" t="b">
        <f t="shared" si="62"/>
        <v>1</v>
      </c>
      <c r="AB92" s="6"/>
      <c r="AC92" s="20">
        <f t="shared" si="47"/>
        <v>58.652484122766218</v>
      </c>
      <c r="AD92" s="20">
        <f t="shared" si="63"/>
        <v>41.460993649106484</v>
      </c>
      <c r="AE92" s="20">
        <f t="shared" si="64"/>
        <v>17.191490473659734</v>
      </c>
      <c r="AF92" s="20">
        <f t="shared" si="65"/>
        <v>13.487701822307228</v>
      </c>
      <c r="AH92" s="20">
        <f t="shared" si="73"/>
        <v>15640.662432737668</v>
      </c>
      <c r="AI92" s="18">
        <f t="shared" si="66"/>
        <v>1.2E-2</v>
      </c>
      <c r="AJ92" s="20">
        <f t="shared" si="48"/>
        <v>15749.208630020868</v>
      </c>
      <c r="AK92" s="27" t="b">
        <f t="shared" si="67"/>
        <v>1</v>
      </c>
      <c r="AL92" s="6"/>
      <c r="AM92" s="20">
        <f t="shared" si="49"/>
        <v>78.203312163688338</v>
      </c>
      <c r="AN92" s="20">
        <f t="shared" si="50"/>
        <v>49.281324865475341</v>
      </c>
      <c r="AO92" s="20">
        <f t="shared" si="68"/>
        <v>28.921987298212997</v>
      </c>
      <c r="AP92" s="20">
        <f t="shared" si="69"/>
        <v>22.690943602856276</v>
      </c>
    </row>
    <row r="93" spans="2:42" x14ac:dyDescent="0.25">
      <c r="B93" s="16">
        <f t="shared" si="51"/>
        <v>7</v>
      </c>
      <c r="C93" s="22">
        <v>83</v>
      </c>
      <c r="D93" s="20">
        <f t="shared" si="70"/>
        <v>3937.3021575052171</v>
      </c>
      <c r="E93" s="18">
        <f>Data!C87</f>
        <v>7.1999999999999998E-3</v>
      </c>
      <c r="F93" s="20">
        <f t="shared" si="42"/>
        <v>3945.8224793740587</v>
      </c>
      <c r="G93" s="27" t="b">
        <f t="shared" si="52"/>
        <v>1</v>
      </c>
      <c r="H93" s="6"/>
      <c r="I93" s="20">
        <f t="shared" si="43"/>
        <v>19.686510787526085</v>
      </c>
      <c r="J93" s="20">
        <f t="shared" si="53"/>
        <v>25.874604315010433</v>
      </c>
      <c r="K93" s="20">
        <f t="shared" si="54"/>
        <v>-6.188093527484348</v>
      </c>
      <c r="L93" s="20">
        <f t="shared" si="55"/>
        <v>-4.8403900706219565</v>
      </c>
      <c r="N93" s="20">
        <f t="shared" si="71"/>
        <v>7874.6043150104342</v>
      </c>
      <c r="O93" s="19">
        <f t="shared" si="56"/>
        <v>7.1999999999999998E-3</v>
      </c>
      <c r="P93" s="20">
        <f t="shared" si="44"/>
        <v>7891.6449587481175</v>
      </c>
      <c r="Q93" s="27" t="b">
        <f t="shared" si="57"/>
        <v>1</v>
      </c>
      <c r="R93" s="6"/>
      <c r="S93" s="20">
        <f t="shared" si="45"/>
        <v>39.373021575052171</v>
      </c>
      <c r="T93" s="20">
        <f t="shared" si="58"/>
        <v>33.749208630020867</v>
      </c>
      <c r="U93" s="20">
        <f t="shared" si="59"/>
        <v>5.6238129450313039</v>
      </c>
      <c r="V93" s="20">
        <f t="shared" si="60"/>
        <v>4.3990040255954419</v>
      </c>
      <c r="X93" s="20">
        <f t="shared" si="72"/>
        <v>11811.906472515642</v>
      </c>
      <c r="Y93" s="18">
        <f t="shared" si="61"/>
        <v>7.1999999999999998E-3</v>
      </c>
      <c r="Z93" s="20">
        <f t="shared" si="46"/>
        <v>11837.467438122167</v>
      </c>
      <c r="AA93" s="27" t="b">
        <f t="shared" si="62"/>
        <v>1</v>
      </c>
      <c r="AB93" s="6"/>
      <c r="AC93" s="20">
        <f t="shared" si="47"/>
        <v>59.05953236257821</v>
      </c>
      <c r="AD93" s="20">
        <f t="shared" si="63"/>
        <v>41.62381294503129</v>
      </c>
      <c r="AE93" s="20">
        <f t="shared" si="64"/>
        <v>17.43571941754692</v>
      </c>
      <c r="AF93" s="20">
        <f t="shared" si="65"/>
        <v>13.638398121812813</v>
      </c>
      <c r="AH93" s="20">
        <f t="shared" si="73"/>
        <v>15749.208630020868</v>
      </c>
      <c r="AI93" s="18">
        <f t="shared" si="66"/>
        <v>7.1999999999999998E-3</v>
      </c>
      <c r="AJ93" s="20">
        <f t="shared" si="48"/>
        <v>15783.289917496235</v>
      </c>
      <c r="AK93" s="27" t="b">
        <f t="shared" si="67"/>
        <v>1</v>
      </c>
      <c r="AL93" s="6"/>
      <c r="AM93" s="20">
        <f t="shared" si="49"/>
        <v>78.746043150104342</v>
      </c>
      <c r="AN93" s="20">
        <f t="shared" si="50"/>
        <v>49.498417260041734</v>
      </c>
      <c r="AO93" s="20">
        <f t="shared" si="68"/>
        <v>29.247625890062608</v>
      </c>
      <c r="AP93" s="20">
        <f t="shared" si="69"/>
        <v>22.877792218030237</v>
      </c>
    </row>
    <row r="94" spans="2:42" x14ac:dyDescent="0.25">
      <c r="B94" s="16">
        <f t="shared" si="51"/>
        <v>7</v>
      </c>
      <c r="C94" s="22">
        <v>84</v>
      </c>
      <c r="D94" s="20">
        <f t="shared" si="70"/>
        <v>3945.8224793740587</v>
      </c>
      <c r="E94" s="18">
        <f>Data!C88</f>
        <v>2.5000000000000001E-3</v>
      </c>
      <c r="F94" s="20">
        <f t="shared" si="42"/>
        <v>3935.9086003946313</v>
      </c>
      <c r="G94" s="27" t="b">
        <f t="shared" si="52"/>
        <v>1</v>
      </c>
      <c r="H94" s="6"/>
      <c r="I94" s="20">
        <f t="shared" si="43"/>
        <v>19.729112396870295</v>
      </c>
      <c r="J94" s="20">
        <f t="shared" si="53"/>
        <v>25.891644958748117</v>
      </c>
      <c r="K94" s="20">
        <f t="shared" si="54"/>
        <v>-6.1625325618778213</v>
      </c>
      <c r="L94" s="20">
        <f t="shared" si="55"/>
        <v>-4.8059780875351343</v>
      </c>
      <c r="N94" s="20">
        <f t="shared" si="71"/>
        <v>7891.6449587481175</v>
      </c>
      <c r="O94" s="19">
        <f t="shared" si="56"/>
        <v>2.5000000000000001E-3</v>
      </c>
      <c r="P94" s="20">
        <f t="shared" si="44"/>
        <v>7871.8172007892626</v>
      </c>
      <c r="Q94" s="27" t="b">
        <f t="shared" si="57"/>
        <v>1</v>
      </c>
      <c r="R94" s="6"/>
      <c r="S94" s="20">
        <f t="shared" si="45"/>
        <v>39.458224793740591</v>
      </c>
      <c r="T94" s="20">
        <f t="shared" si="58"/>
        <v>33.783289917496234</v>
      </c>
      <c r="U94" s="20">
        <f t="shared" si="59"/>
        <v>5.6749348762443574</v>
      </c>
      <c r="V94" s="20">
        <f t="shared" si="60"/>
        <v>4.4257149783089487</v>
      </c>
      <c r="X94" s="20">
        <f t="shared" si="72"/>
        <v>11837.467438122167</v>
      </c>
      <c r="Y94" s="18">
        <f t="shared" si="61"/>
        <v>2.5000000000000001E-3</v>
      </c>
      <c r="Z94" s="20">
        <f t="shared" si="46"/>
        <v>11807.725801183886</v>
      </c>
      <c r="AA94" s="27" t="b">
        <f t="shared" si="62"/>
        <v>1</v>
      </c>
      <c r="AB94" s="6"/>
      <c r="AC94" s="20">
        <f t="shared" si="47"/>
        <v>59.187337190610833</v>
      </c>
      <c r="AD94" s="20">
        <f t="shared" si="63"/>
        <v>41.674934876244336</v>
      </c>
      <c r="AE94" s="20">
        <f t="shared" si="64"/>
        <v>17.512402314366497</v>
      </c>
      <c r="AF94" s="20">
        <f t="shared" si="65"/>
        <v>13.657408044153001</v>
      </c>
      <c r="AH94" s="20">
        <f t="shared" si="73"/>
        <v>15783.289917496235</v>
      </c>
      <c r="AI94" s="18">
        <f t="shared" si="66"/>
        <v>2.5000000000000001E-3</v>
      </c>
      <c r="AJ94" s="20">
        <f t="shared" si="48"/>
        <v>15743.634401578525</v>
      </c>
      <c r="AK94" s="27" t="b">
        <f t="shared" si="67"/>
        <v>1</v>
      </c>
      <c r="AL94" s="6"/>
      <c r="AM94" s="20">
        <f t="shared" si="49"/>
        <v>78.916449587481182</v>
      </c>
      <c r="AN94" s="20">
        <f t="shared" si="50"/>
        <v>49.566579834992467</v>
      </c>
      <c r="AO94" s="20">
        <f t="shared" si="68"/>
        <v>29.349869752488715</v>
      </c>
      <c r="AP94" s="20">
        <f t="shared" si="69"/>
        <v>22.889101109997114</v>
      </c>
    </row>
    <row r="95" spans="2:42" x14ac:dyDescent="0.25">
      <c r="B95" s="16">
        <f t="shared" si="51"/>
        <v>8</v>
      </c>
      <c r="C95" s="22">
        <v>85</v>
      </c>
      <c r="D95" s="20">
        <f t="shared" si="70"/>
        <v>4435.9086003946313</v>
      </c>
      <c r="E95" s="18">
        <f>Data!C89</f>
        <v>3.0000000000000001E-3</v>
      </c>
      <c r="F95" s="20">
        <f t="shared" si="42"/>
        <v>4426.9702445648354</v>
      </c>
      <c r="G95" s="27" t="b">
        <f t="shared" si="52"/>
        <v>1</v>
      </c>
      <c r="H95" s="6"/>
      <c r="I95" s="20">
        <f t="shared" si="43"/>
        <v>22.179543001973158</v>
      </c>
      <c r="J95" s="20">
        <f t="shared" si="53"/>
        <v>26.871817200789263</v>
      </c>
      <c r="K95" s="20">
        <f t="shared" si="54"/>
        <v>-4.6922741988161043</v>
      </c>
      <c r="L95" s="20">
        <f t="shared" si="55"/>
        <v>-3.6484215223477579</v>
      </c>
      <c r="N95" s="20">
        <f t="shared" si="71"/>
        <v>8871.8172007892626</v>
      </c>
      <c r="O95" s="19">
        <f t="shared" si="56"/>
        <v>3.0000000000000001E-3</v>
      </c>
      <c r="P95" s="20">
        <f t="shared" si="44"/>
        <v>8853.9404891296708</v>
      </c>
      <c r="Q95" s="27" t="b">
        <f t="shared" si="57"/>
        <v>1</v>
      </c>
      <c r="R95" s="6"/>
      <c r="S95" s="20">
        <f t="shared" si="45"/>
        <v>44.359086003946317</v>
      </c>
      <c r="T95" s="20">
        <f t="shared" si="58"/>
        <v>35.743634401578525</v>
      </c>
      <c r="U95" s="20">
        <f t="shared" si="59"/>
        <v>8.6154516023677914</v>
      </c>
      <c r="V95" s="20">
        <f t="shared" si="60"/>
        <v>6.698841056380477</v>
      </c>
      <c r="X95" s="20">
        <f t="shared" si="72"/>
        <v>13307.725801183886</v>
      </c>
      <c r="Y95" s="18">
        <f t="shared" si="61"/>
        <v>3.0000000000000001E-3</v>
      </c>
      <c r="Z95" s="20">
        <f t="shared" si="46"/>
        <v>13280.9107336945</v>
      </c>
      <c r="AA95" s="27" t="b">
        <f t="shared" si="62"/>
        <v>1</v>
      </c>
      <c r="AB95" s="6"/>
      <c r="AC95" s="20">
        <f t="shared" si="47"/>
        <v>66.538629005919432</v>
      </c>
      <c r="AD95" s="20">
        <f t="shared" si="63"/>
        <v>44.61545160236777</v>
      </c>
      <c r="AE95" s="20">
        <f t="shared" si="64"/>
        <v>21.923177403551662</v>
      </c>
      <c r="AF95" s="20">
        <f t="shared" si="65"/>
        <v>17.046103635108693</v>
      </c>
      <c r="AH95" s="20">
        <f t="shared" si="73"/>
        <v>17743.634401578525</v>
      </c>
      <c r="AI95" s="18">
        <f t="shared" si="66"/>
        <v>3.0000000000000001E-3</v>
      </c>
      <c r="AJ95" s="20">
        <f t="shared" si="48"/>
        <v>17707.880978259342</v>
      </c>
      <c r="AK95" s="27" t="b">
        <f t="shared" si="67"/>
        <v>1</v>
      </c>
      <c r="AL95" s="6"/>
      <c r="AM95" s="20">
        <f t="shared" si="49"/>
        <v>88.718172007892633</v>
      </c>
      <c r="AN95" s="20">
        <f t="shared" si="50"/>
        <v>53.48726880315705</v>
      </c>
      <c r="AO95" s="20">
        <f t="shared" si="68"/>
        <v>35.230903204735583</v>
      </c>
      <c r="AP95" s="20">
        <f t="shared" si="69"/>
        <v>27.393366213836945</v>
      </c>
    </row>
    <row r="96" spans="2:42" x14ac:dyDescent="0.25">
      <c r="B96" s="16">
        <f t="shared" si="51"/>
        <v>8</v>
      </c>
      <c r="C96" s="22">
        <v>86</v>
      </c>
      <c r="D96" s="20">
        <f t="shared" si="70"/>
        <v>4426.9702445648354</v>
      </c>
      <c r="E96" s="18">
        <f>Data!C90</f>
        <v>7.7999999999999996E-3</v>
      </c>
      <c r="F96" s="20">
        <f t="shared" si="42"/>
        <v>4439.1931094100792</v>
      </c>
      <c r="G96" s="27" t="b">
        <f t="shared" si="52"/>
        <v>1</v>
      </c>
      <c r="H96" s="6"/>
      <c r="I96" s="20">
        <f t="shared" si="43"/>
        <v>22.134851222824178</v>
      </c>
      <c r="J96" s="20">
        <f t="shared" si="53"/>
        <v>26.85394048912967</v>
      </c>
      <c r="K96" s="20">
        <f t="shared" si="54"/>
        <v>-4.7190892663054917</v>
      </c>
      <c r="L96" s="20">
        <f t="shared" si="55"/>
        <v>-3.6582963673418711</v>
      </c>
      <c r="N96" s="20">
        <f t="shared" si="71"/>
        <v>8853.9404891296708</v>
      </c>
      <c r="O96" s="19">
        <f t="shared" si="56"/>
        <v>7.7999999999999996E-3</v>
      </c>
      <c r="P96" s="20">
        <f t="shared" si="44"/>
        <v>8878.3862188201583</v>
      </c>
      <c r="Q96" s="27" t="b">
        <f t="shared" si="57"/>
        <v>1</v>
      </c>
      <c r="R96" s="6"/>
      <c r="S96" s="20">
        <f t="shared" si="45"/>
        <v>44.269702445648356</v>
      </c>
      <c r="T96" s="20">
        <f t="shared" si="58"/>
        <v>35.70788097825934</v>
      </c>
      <c r="U96" s="20">
        <f t="shared" si="59"/>
        <v>8.5618214673890165</v>
      </c>
      <c r="V96" s="20">
        <f t="shared" si="60"/>
        <v>6.6372298984927207</v>
      </c>
      <c r="X96" s="20">
        <f t="shared" si="72"/>
        <v>13280.9107336945</v>
      </c>
      <c r="Y96" s="18">
        <f t="shared" si="61"/>
        <v>7.7999999999999996E-3</v>
      </c>
      <c r="Z96" s="20">
        <f t="shared" si="46"/>
        <v>13317.579328230231</v>
      </c>
      <c r="AA96" s="27" t="b">
        <f t="shared" si="62"/>
        <v>1</v>
      </c>
      <c r="AB96" s="6"/>
      <c r="AC96" s="20">
        <f t="shared" si="47"/>
        <v>66.404553668472502</v>
      </c>
      <c r="AD96" s="20">
        <f t="shared" si="63"/>
        <v>44.561821467388995</v>
      </c>
      <c r="AE96" s="20">
        <f t="shared" si="64"/>
        <v>21.842732201083507</v>
      </c>
      <c r="AF96" s="20">
        <f t="shared" si="65"/>
        <v>16.932756164327298</v>
      </c>
      <c r="AH96" s="20">
        <f t="shared" si="73"/>
        <v>17707.880978259342</v>
      </c>
      <c r="AI96" s="18">
        <f t="shared" si="66"/>
        <v>7.7999999999999996E-3</v>
      </c>
      <c r="AJ96" s="20">
        <f t="shared" si="48"/>
        <v>17756.772437640317</v>
      </c>
      <c r="AK96" s="27" t="b">
        <f t="shared" si="67"/>
        <v>1</v>
      </c>
      <c r="AL96" s="6"/>
      <c r="AM96" s="20">
        <f t="shared" si="49"/>
        <v>88.539404891296712</v>
      </c>
      <c r="AN96" s="20">
        <f t="shared" si="50"/>
        <v>53.415761956518686</v>
      </c>
      <c r="AO96" s="20">
        <f t="shared" si="68"/>
        <v>35.123642934778026</v>
      </c>
      <c r="AP96" s="20">
        <f t="shared" si="69"/>
        <v>27.228282430161901</v>
      </c>
    </row>
    <row r="97" spans="2:42" x14ac:dyDescent="0.25">
      <c r="B97" s="16">
        <f t="shared" si="51"/>
        <v>8</v>
      </c>
      <c r="C97" s="22">
        <v>87</v>
      </c>
      <c r="D97" s="20">
        <f t="shared" si="70"/>
        <v>4439.1931094100792</v>
      </c>
      <c r="E97" s="18">
        <f>Data!C91</f>
        <v>6.4999999999999997E-3</v>
      </c>
      <c r="F97" s="20">
        <f t="shared" si="42"/>
        <v>4445.7076252981378</v>
      </c>
      <c r="G97" s="27" t="b">
        <f t="shared" si="52"/>
        <v>1</v>
      </c>
      <c r="H97" s="6"/>
      <c r="I97" s="20">
        <f t="shared" si="43"/>
        <v>22.195965547050395</v>
      </c>
      <c r="J97" s="20">
        <f t="shared" si="53"/>
        <v>26.878386218820161</v>
      </c>
      <c r="K97" s="20">
        <f t="shared" si="54"/>
        <v>-4.6824206717697656</v>
      </c>
      <c r="L97" s="20">
        <f t="shared" si="55"/>
        <v>-3.6190133791843535</v>
      </c>
      <c r="N97" s="20">
        <f t="shared" si="71"/>
        <v>8878.3862188201583</v>
      </c>
      <c r="O97" s="19">
        <f t="shared" si="56"/>
        <v>6.4999999999999997E-3</v>
      </c>
      <c r="P97" s="20">
        <f t="shared" si="44"/>
        <v>8891.4152505962757</v>
      </c>
      <c r="Q97" s="27" t="b">
        <f t="shared" si="57"/>
        <v>1</v>
      </c>
      <c r="R97" s="6"/>
      <c r="S97" s="20">
        <f t="shared" si="45"/>
        <v>44.391931094100791</v>
      </c>
      <c r="T97" s="20">
        <f t="shared" si="58"/>
        <v>35.756772437640322</v>
      </c>
      <c r="U97" s="20">
        <f t="shared" si="59"/>
        <v>8.6351586564604688</v>
      </c>
      <c r="V97" s="20">
        <f t="shared" si="60"/>
        <v>6.6740596156855982</v>
      </c>
      <c r="X97" s="20">
        <f t="shared" si="72"/>
        <v>13317.579328230231</v>
      </c>
      <c r="Y97" s="18">
        <f t="shared" si="61"/>
        <v>6.4999999999999997E-3</v>
      </c>
      <c r="Z97" s="20">
        <f t="shared" si="46"/>
        <v>13337.122875894409</v>
      </c>
      <c r="AA97" s="27" t="b">
        <f t="shared" si="62"/>
        <v>1</v>
      </c>
      <c r="AB97" s="6"/>
      <c r="AC97" s="20">
        <f t="shared" si="47"/>
        <v>66.587896641151161</v>
      </c>
      <c r="AD97" s="20">
        <f t="shared" si="63"/>
        <v>44.635158656460462</v>
      </c>
      <c r="AE97" s="20">
        <f t="shared" si="64"/>
        <v>21.9527379846907</v>
      </c>
      <c r="AF97" s="20">
        <f t="shared" si="65"/>
        <v>16.967132610555545</v>
      </c>
      <c r="AH97" s="20">
        <f t="shared" si="73"/>
        <v>17756.772437640317</v>
      </c>
      <c r="AI97" s="18">
        <f t="shared" si="66"/>
        <v>6.4999999999999997E-3</v>
      </c>
      <c r="AJ97" s="20">
        <f t="shared" si="48"/>
        <v>17782.830501192551</v>
      </c>
      <c r="AK97" s="27" t="b">
        <f t="shared" si="67"/>
        <v>1</v>
      </c>
      <c r="AL97" s="6"/>
      <c r="AM97" s="20">
        <f t="shared" si="49"/>
        <v>88.783862188201581</v>
      </c>
      <c r="AN97" s="20">
        <f t="shared" si="50"/>
        <v>53.513544875280637</v>
      </c>
      <c r="AO97" s="20">
        <f t="shared" si="68"/>
        <v>35.270317312920945</v>
      </c>
      <c r="AP97" s="20">
        <f t="shared" si="69"/>
        <v>27.260205605425504</v>
      </c>
    </row>
    <row r="98" spans="2:42" x14ac:dyDescent="0.25">
      <c r="B98" s="16">
        <f t="shared" si="51"/>
        <v>8</v>
      </c>
      <c r="C98" s="22">
        <v>88</v>
      </c>
      <c r="D98" s="20">
        <f t="shared" si="70"/>
        <v>4445.7076252981378</v>
      </c>
      <c r="E98" s="18">
        <f>Data!C92</f>
        <v>7.1999999999999998E-3</v>
      </c>
      <c r="F98" s="20">
        <f t="shared" si="42"/>
        <v>4455.3281365992834</v>
      </c>
      <c r="G98" s="27" t="b">
        <f t="shared" si="52"/>
        <v>1</v>
      </c>
      <c r="H98" s="6"/>
      <c r="I98" s="20">
        <f t="shared" si="43"/>
        <v>22.22853812649069</v>
      </c>
      <c r="J98" s="20">
        <f t="shared" si="53"/>
        <v>26.891415250596275</v>
      </c>
      <c r="K98" s="20">
        <f t="shared" si="54"/>
        <v>-4.6628771241055844</v>
      </c>
      <c r="L98" s="20">
        <f t="shared" si="55"/>
        <v>-3.5931289078408577</v>
      </c>
      <c r="N98" s="20">
        <f t="shared" si="71"/>
        <v>8891.4152505962757</v>
      </c>
      <c r="O98" s="19">
        <f t="shared" si="56"/>
        <v>7.1999999999999998E-3</v>
      </c>
      <c r="P98" s="20">
        <f t="shared" si="44"/>
        <v>8910.6562731985669</v>
      </c>
      <c r="Q98" s="27" t="b">
        <f t="shared" si="57"/>
        <v>1</v>
      </c>
      <c r="R98" s="6"/>
      <c r="S98" s="20">
        <f t="shared" si="45"/>
        <v>44.457076252981381</v>
      </c>
      <c r="T98" s="20">
        <f t="shared" si="58"/>
        <v>35.782830501192549</v>
      </c>
      <c r="U98" s="20">
        <f t="shared" si="59"/>
        <v>8.6742457517888312</v>
      </c>
      <c r="V98" s="20">
        <f t="shared" si="60"/>
        <v>6.6842171335249736</v>
      </c>
      <c r="X98" s="20">
        <f t="shared" si="72"/>
        <v>13337.122875894409</v>
      </c>
      <c r="Y98" s="18">
        <f t="shared" si="61"/>
        <v>7.1999999999999998E-3</v>
      </c>
      <c r="Z98" s="20">
        <f t="shared" si="46"/>
        <v>13365.984409797846</v>
      </c>
      <c r="AA98" s="27" t="b">
        <f t="shared" si="62"/>
        <v>1</v>
      </c>
      <c r="AB98" s="6"/>
      <c r="AC98" s="20">
        <f t="shared" si="47"/>
        <v>66.685614379472042</v>
      </c>
      <c r="AD98" s="20">
        <f t="shared" si="63"/>
        <v>44.674245751788817</v>
      </c>
      <c r="AE98" s="20">
        <f t="shared" si="64"/>
        <v>22.011368627683225</v>
      </c>
      <c r="AF98" s="20">
        <f t="shared" si="65"/>
        <v>16.961563174890788</v>
      </c>
      <c r="AH98" s="20">
        <f t="shared" si="73"/>
        <v>17782.830501192551</v>
      </c>
      <c r="AI98" s="18">
        <f t="shared" si="66"/>
        <v>7.1999999999999998E-3</v>
      </c>
      <c r="AJ98" s="20">
        <f t="shared" si="48"/>
        <v>17821.312546397134</v>
      </c>
      <c r="AK98" s="27" t="b">
        <f t="shared" si="67"/>
        <v>1</v>
      </c>
      <c r="AL98" s="6"/>
      <c r="AM98" s="20">
        <f t="shared" si="49"/>
        <v>88.914152505962761</v>
      </c>
      <c r="AN98" s="20">
        <f t="shared" si="50"/>
        <v>53.565661002385106</v>
      </c>
      <c r="AO98" s="20">
        <f t="shared" si="68"/>
        <v>35.348491503577655</v>
      </c>
      <c r="AP98" s="20">
        <f t="shared" si="69"/>
        <v>27.23890921625663</v>
      </c>
    </row>
    <row r="99" spans="2:42" x14ac:dyDescent="0.25">
      <c r="B99" s="16">
        <f t="shared" si="51"/>
        <v>8</v>
      </c>
      <c r="C99" s="22">
        <v>89</v>
      </c>
      <c r="D99" s="20">
        <f t="shared" si="70"/>
        <v>4455.3281365992834</v>
      </c>
      <c r="E99" s="18">
        <f>Data!C93</f>
        <v>7.4000000000000003E-3</v>
      </c>
      <c r="F99" s="20">
        <f t="shared" si="42"/>
        <v>4465.8560769860678</v>
      </c>
      <c r="G99" s="27" t="b">
        <f t="shared" si="52"/>
        <v>1</v>
      </c>
      <c r="H99" s="6"/>
      <c r="I99" s="20">
        <f t="shared" si="43"/>
        <v>22.276640682996419</v>
      </c>
      <c r="J99" s="20">
        <f t="shared" si="53"/>
        <v>26.910656273198569</v>
      </c>
      <c r="K99" s="20">
        <f t="shared" si="54"/>
        <v>-4.63401559020215</v>
      </c>
      <c r="L99" s="20">
        <f t="shared" si="55"/>
        <v>-3.560208106687281</v>
      </c>
      <c r="N99" s="20">
        <f t="shared" si="71"/>
        <v>8910.6562731985669</v>
      </c>
      <c r="O99" s="19">
        <f t="shared" si="56"/>
        <v>7.4000000000000003E-3</v>
      </c>
      <c r="P99" s="20">
        <f t="shared" si="44"/>
        <v>8931.7121539721356</v>
      </c>
      <c r="Q99" s="27" t="b">
        <f t="shared" si="57"/>
        <v>1</v>
      </c>
      <c r="R99" s="6"/>
      <c r="S99" s="20">
        <f t="shared" si="45"/>
        <v>44.553281365992838</v>
      </c>
      <c r="T99" s="20">
        <f t="shared" si="58"/>
        <v>35.821312546397138</v>
      </c>
      <c r="U99" s="20">
        <f t="shared" si="59"/>
        <v>8.7319688195956999</v>
      </c>
      <c r="V99" s="20">
        <f t="shared" si="60"/>
        <v>6.7085717718763744</v>
      </c>
      <c r="X99" s="20">
        <f t="shared" si="72"/>
        <v>13365.984409797846</v>
      </c>
      <c r="Y99" s="18">
        <f t="shared" si="61"/>
        <v>7.4000000000000003E-3</v>
      </c>
      <c r="Z99" s="20">
        <f t="shared" si="46"/>
        <v>13397.568230958199</v>
      </c>
      <c r="AA99" s="27" t="b">
        <f t="shared" si="62"/>
        <v>1</v>
      </c>
      <c r="AB99" s="6"/>
      <c r="AC99" s="20">
        <f t="shared" si="47"/>
        <v>66.829922048989232</v>
      </c>
      <c r="AD99" s="20">
        <f t="shared" si="63"/>
        <v>44.731968819595693</v>
      </c>
      <c r="AE99" s="20">
        <f t="shared" si="64"/>
        <v>22.097953229393539</v>
      </c>
      <c r="AF99" s="20">
        <f t="shared" si="65"/>
        <v>16.977351650440021</v>
      </c>
      <c r="AH99" s="20">
        <f t="shared" si="73"/>
        <v>17821.312546397134</v>
      </c>
      <c r="AI99" s="18">
        <f t="shared" si="66"/>
        <v>7.4000000000000003E-3</v>
      </c>
      <c r="AJ99" s="20">
        <f t="shared" si="48"/>
        <v>17863.424307944271</v>
      </c>
      <c r="AK99" s="27" t="b">
        <f t="shared" si="67"/>
        <v>1</v>
      </c>
      <c r="AL99" s="6"/>
      <c r="AM99" s="20">
        <f t="shared" si="49"/>
        <v>89.106562731985676</v>
      </c>
      <c r="AN99" s="20">
        <f t="shared" si="50"/>
        <v>53.642625092794269</v>
      </c>
      <c r="AO99" s="20">
        <f t="shared" si="68"/>
        <v>35.463937639191407</v>
      </c>
      <c r="AP99" s="20">
        <f t="shared" si="69"/>
        <v>27.246131529003691</v>
      </c>
    </row>
    <row r="100" spans="2:42" x14ac:dyDescent="0.25">
      <c r="B100" s="16">
        <f t="shared" si="51"/>
        <v>8</v>
      </c>
      <c r="C100" s="22">
        <v>90</v>
      </c>
      <c r="D100" s="20">
        <f t="shared" si="70"/>
        <v>4465.8560769860678</v>
      </c>
      <c r="E100" s="18">
        <f>Data!C94</f>
        <v>3.8E-3</v>
      </c>
      <c r="F100" s="20">
        <f t="shared" si="42"/>
        <v>4460.4121984282219</v>
      </c>
      <c r="G100" s="27" t="b">
        <f t="shared" si="52"/>
        <v>1</v>
      </c>
      <c r="H100" s="6"/>
      <c r="I100" s="20">
        <f t="shared" si="43"/>
        <v>22.329280384930339</v>
      </c>
      <c r="J100" s="20">
        <f t="shared" si="53"/>
        <v>26.931712153972136</v>
      </c>
      <c r="K100" s="20">
        <f t="shared" si="54"/>
        <v>-4.6024317690417966</v>
      </c>
      <c r="L100" s="20">
        <f t="shared" si="55"/>
        <v>-3.5253668791966444</v>
      </c>
      <c r="N100" s="20">
        <f t="shared" si="71"/>
        <v>8931.7121539721356</v>
      </c>
      <c r="O100" s="19">
        <f t="shared" si="56"/>
        <v>3.8E-3</v>
      </c>
      <c r="P100" s="20">
        <f t="shared" si="44"/>
        <v>8920.8243968564439</v>
      </c>
      <c r="Q100" s="27" t="b">
        <f t="shared" si="57"/>
        <v>1</v>
      </c>
      <c r="R100" s="6"/>
      <c r="S100" s="20">
        <f t="shared" si="45"/>
        <v>44.658560769860678</v>
      </c>
      <c r="T100" s="20">
        <f t="shared" si="58"/>
        <v>35.863424307944271</v>
      </c>
      <c r="U100" s="20">
        <f t="shared" si="59"/>
        <v>8.7951364619164067</v>
      </c>
      <c r="V100" s="20">
        <f t="shared" si="60"/>
        <v>6.7368913515278841</v>
      </c>
      <c r="X100" s="20">
        <f t="shared" si="72"/>
        <v>13397.568230958199</v>
      </c>
      <c r="Y100" s="18">
        <f t="shared" si="61"/>
        <v>3.8E-3</v>
      </c>
      <c r="Z100" s="20">
        <f t="shared" si="46"/>
        <v>13381.236595284661</v>
      </c>
      <c r="AA100" s="27" t="b">
        <f t="shared" si="62"/>
        <v>1</v>
      </c>
      <c r="AB100" s="6"/>
      <c r="AC100" s="20">
        <f t="shared" si="47"/>
        <v>66.987841154790999</v>
      </c>
      <c r="AD100" s="20">
        <f t="shared" si="63"/>
        <v>44.7951364619164</v>
      </c>
      <c r="AE100" s="20">
        <f t="shared" si="64"/>
        <v>22.192704692874599</v>
      </c>
      <c r="AF100" s="20">
        <f t="shared" si="65"/>
        <v>16.999149582252404</v>
      </c>
      <c r="AH100" s="20">
        <f t="shared" si="73"/>
        <v>17863.424307944271</v>
      </c>
      <c r="AI100" s="18">
        <f t="shared" si="66"/>
        <v>3.8E-3</v>
      </c>
      <c r="AJ100" s="20">
        <f t="shared" si="48"/>
        <v>17841.648793712888</v>
      </c>
      <c r="AK100" s="27" t="b">
        <f t="shared" si="67"/>
        <v>1</v>
      </c>
      <c r="AL100" s="6"/>
      <c r="AM100" s="20">
        <f t="shared" si="49"/>
        <v>89.317121539721356</v>
      </c>
      <c r="AN100" s="20">
        <f t="shared" si="50"/>
        <v>53.726848615888542</v>
      </c>
      <c r="AO100" s="20">
        <f t="shared" si="68"/>
        <v>35.590272923832813</v>
      </c>
      <c r="AP100" s="20">
        <f t="shared" si="69"/>
        <v>27.261407812976941</v>
      </c>
    </row>
    <row r="101" spans="2:42" x14ac:dyDescent="0.25">
      <c r="B101" s="16">
        <f t="shared" si="51"/>
        <v>8</v>
      </c>
      <c r="C101" s="22">
        <v>91</v>
      </c>
      <c r="D101" s="20">
        <f t="shared" si="70"/>
        <v>4460.4121984282219</v>
      </c>
      <c r="E101" s="18">
        <f>Data!C95</f>
        <v>7.0000000000000001E-3</v>
      </c>
      <c r="F101" s="20">
        <f t="shared" si="42"/>
        <v>4469.1769083981335</v>
      </c>
      <c r="G101" s="27" t="b">
        <f t="shared" si="52"/>
        <v>1</v>
      </c>
      <c r="H101" s="6"/>
      <c r="I101" s="20">
        <f t="shared" si="43"/>
        <v>22.302060992141111</v>
      </c>
      <c r="J101" s="20">
        <f t="shared" si="53"/>
        <v>26.920824396856446</v>
      </c>
      <c r="K101" s="20">
        <f t="shared" si="54"/>
        <v>-4.6187634047153345</v>
      </c>
      <c r="L101" s="20">
        <f t="shared" si="55"/>
        <v>-3.5272946879161498</v>
      </c>
      <c r="N101" s="20">
        <f t="shared" si="71"/>
        <v>8920.8243968564439</v>
      </c>
      <c r="O101" s="19">
        <f t="shared" si="56"/>
        <v>7.0000000000000001E-3</v>
      </c>
      <c r="P101" s="20">
        <f t="shared" si="44"/>
        <v>8938.353816796267</v>
      </c>
      <c r="Q101" s="27" t="b">
        <f t="shared" si="57"/>
        <v>1</v>
      </c>
      <c r="R101" s="6"/>
      <c r="S101" s="20">
        <f t="shared" si="45"/>
        <v>44.604121984282223</v>
      </c>
      <c r="T101" s="20">
        <f t="shared" si="58"/>
        <v>35.841648793712892</v>
      </c>
      <c r="U101" s="20">
        <f t="shared" si="59"/>
        <v>8.7624731905693309</v>
      </c>
      <c r="V101" s="20">
        <f t="shared" si="60"/>
        <v>6.6917965762326812</v>
      </c>
      <c r="X101" s="20">
        <f t="shared" si="72"/>
        <v>13381.236595284661</v>
      </c>
      <c r="Y101" s="18">
        <f t="shared" si="61"/>
        <v>7.0000000000000001E-3</v>
      </c>
      <c r="Z101" s="20">
        <f t="shared" si="46"/>
        <v>13407.530725194394</v>
      </c>
      <c r="AA101" s="27" t="b">
        <f t="shared" si="62"/>
        <v>1</v>
      </c>
      <c r="AB101" s="6"/>
      <c r="AC101" s="20">
        <f t="shared" si="47"/>
        <v>66.90618297642331</v>
      </c>
      <c r="AD101" s="20">
        <f t="shared" si="63"/>
        <v>44.762473190569324</v>
      </c>
      <c r="AE101" s="20">
        <f t="shared" si="64"/>
        <v>22.143709785853986</v>
      </c>
      <c r="AF101" s="20">
        <f t="shared" si="65"/>
        <v>16.910887840381505</v>
      </c>
      <c r="AH101" s="20">
        <f t="shared" si="73"/>
        <v>17841.648793712888</v>
      </c>
      <c r="AI101" s="18">
        <f t="shared" si="66"/>
        <v>7.0000000000000001E-3</v>
      </c>
      <c r="AJ101" s="20">
        <f t="shared" si="48"/>
        <v>17876.707633592534</v>
      </c>
      <c r="AK101" s="27" t="b">
        <f t="shared" si="67"/>
        <v>1</v>
      </c>
      <c r="AL101" s="6"/>
      <c r="AM101" s="20">
        <f t="shared" si="49"/>
        <v>89.208243968564446</v>
      </c>
      <c r="AN101" s="20">
        <f t="shared" si="50"/>
        <v>53.683297587425777</v>
      </c>
      <c r="AO101" s="20">
        <f t="shared" si="68"/>
        <v>35.524946381138669</v>
      </c>
      <c r="AP101" s="20">
        <f t="shared" si="69"/>
        <v>27.129979104530349</v>
      </c>
    </row>
    <row r="102" spans="2:42" x14ac:dyDescent="0.25">
      <c r="B102" s="16">
        <f t="shared" si="51"/>
        <v>8</v>
      </c>
      <c r="C102" s="22">
        <v>92</v>
      </c>
      <c r="D102" s="20">
        <f t="shared" si="70"/>
        <v>4469.1769083981335</v>
      </c>
      <c r="E102" s="18">
        <f>Data!C96</f>
        <v>7.1000000000000004E-3</v>
      </c>
      <c r="F102" s="20">
        <f t="shared" si="42"/>
        <v>4478.4035241255224</v>
      </c>
      <c r="G102" s="27" t="b">
        <f t="shared" si="52"/>
        <v>1</v>
      </c>
      <c r="H102" s="6"/>
      <c r="I102" s="20">
        <f t="shared" si="43"/>
        <v>22.345884541990667</v>
      </c>
      <c r="J102" s="20">
        <f t="shared" si="53"/>
        <v>26.938353816796266</v>
      </c>
      <c r="K102" s="20">
        <f t="shared" si="54"/>
        <v>-4.5924692748055982</v>
      </c>
      <c r="L102" s="20">
        <f t="shared" si="55"/>
        <v>-3.496724001577364</v>
      </c>
      <c r="N102" s="20">
        <f t="shared" si="71"/>
        <v>8938.353816796267</v>
      </c>
      <c r="O102" s="19">
        <f t="shared" si="56"/>
        <v>7.1000000000000004E-3</v>
      </c>
      <c r="P102" s="20">
        <f t="shared" si="44"/>
        <v>8956.8070482510448</v>
      </c>
      <c r="Q102" s="27" t="b">
        <f t="shared" si="57"/>
        <v>1</v>
      </c>
      <c r="R102" s="6"/>
      <c r="S102" s="20">
        <f t="shared" si="45"/>
        <v>44.691769083981335</v>
      </c>
      <c r="T102" s="20">
        <f t="shared" si="58"/>
        <v>35.876707633592531</v>
      </c>
      <c r="U102" s="20">
        <f t="shared" si="59"/>
        <v>8.8150614503888036</v>
      </c>
      <c r="V102" s="20">
        <f t="shared" si="60"/>
        <v>6.711822138485334</v>
      </c>
      <c r="X102" s="20">
        <f t="shared" si="72"/>
        <v>13407.530725194394</v>
      </c>
      <c r="Y102" s="18">
        <f t="shared" si="61"/>
        <v>7.1000000000000004E-3</v>
      </c>
      <c r="Z102" s="20">
        <f t="shared" si="46"/>
        <v>13435.21057237656</v>
      </c>
      <c r="AA102" s="27" t="b">
        <f t="shared" si="62"/>
        <v>1</v>
      </c>
      <c r="AB102" s="6"/>
      <c r="AC102" s="20">
        <f t="shared" si="47"/>
        <v>67.03765362597197</v>
      </c>
      <c r="AD102" s="20">
        <f t="shared" si="63"/>
        <v>44.815061450388789</v>
      </c>
      <c r="AE102" s="20">
        <f t="shared" si="64"/>
        <v>22.222592175583181</v>
      </c>
      <c r="AF102" s="20">
        <f t="shared" si="65"/>
        <v>16.920368278548011</v>
      </c>
      <c r="AH102" s="20">
        <f t="shared" si="73"/>
        <v>17876.707633592534</v>
      </c>
      <c r="AI102" s="18">
        <f t="shared" si="66"/>
        <v>7.1000000000000004E-3</v>
      </c>
      <c r="AJ102" s="20">
        <f t="shared" si="48"/>
        <v>17913.61409650209</v>
      </c>
      <c r="AK102" s="27" t="b">
        <f t="shared" si="67"/>
        <v>1</v>
      </c>
      <c r="AL102" s="6"/>
      <c r="AM102" s="20">
        <f t="shared" si="49"/>
        <v>89.383538167962669</v>
      </c>
      <c r="AN102" s="20">
        <f t="shared" si="50"/>
        <v>53.753415267185069</v>
      </c>
      <c r="AO102" s="20">
        <f t="shared" si="68"/>
        <v>35.6301229007776</v>
      </c>
      <c r="AP102" s="20">
        <f t="shared" si="69"/>
        <v>27.128914418610723</v>
      </c>
    </row>
    <row r="103" spans="2:42" x14ac:dyDescent="0.25">
      <c r="B103" s="16">
        <f t="shared" si="51"/>
        <v>8</v>
      </c>
      <c r="C103" s="22">
        <v>93</v>
      </c>
      <c r="D103" s="20">
        <f t="shared" si="70"/>
        <v>4478.4035241255224</v>
      </c>
      <c r="E103" s="18">
        <f>Data!C97</f>
        <v>2.3999999999999998E-3</v>
      </c>
      <c r="F103" s="20">
        <f t="shared" si="42"/>
        <v>4466.7059341205058</v>
      </c>
      <c r="G103" s="27" t="b">
        <f t="shared" si="52"/>
        <v>1</v>
      </c>
      <c r="H103" s="6"/>
      <c r="I103" s="20">
        <f t="shared" si="43"/>
        <v>22.392017620627612</v>
      </c>
      <c r="J103" s="20">
        <f t="shared" si="53"/>
        <v>26.956807048251044</v>
      </c>
      <c r="K103" s="20">
        <f t="shared" si="54"/>
        <v>-4.5647894276234311</v>
      </c>
      <c r="L103" s="20">
        <f t="shared" si="55"/>
        <v>-3.4652526999712885</v>
      </c>
      <c r="N103" s="20">
        <f t="shared" si="71"/>
        <v>8956.8070482510448</v>
      </c>
      <c r="O103" s="19">
        <f t="shared" si="56"/>
        <v>2.3999999999999998E-3</v>
      </c>
      <c r="P103" s="20">
        <f t="shared" si="44"/>
        <v>8933.4118682410117</v>
      </c>
      <c r="Q103" s="27" t="b">
        <f t="shared" si="57"/>
        <v>1</v>
      </c>
      <c r="R103" s="6"/>
      <c r="S103" s="20">
        <f t="shared" si="45"/>
        <v>44.784035241255225</v>
      </c>
      <c r="T103" s="20">
        <f t="shared" si="58"/>
        <v>35.913614096502087</v>
      </c>
      <c r="U103" s="20">
        <f t="shared" si="59"/>
        <v>8.8704211447531378</v>
      </c>
      <c r="V103" s="20">
        <f t="shared" si="60"/>
        <v>6.733771909768353</v>
      </c>
      <c r="X103" s="20">
        <f t="shared" si="72"/>
        <v>13435.21057237656</v>
      </c>
      <c r="Y103" s="18">
        <f t="shared" si="61"/>
        <v>2.3999999999999998E-3</v>
      </c>
      <c r="Z103" s="20">
        <f t="shared" si="46"/>
        <v>13400.117802361512</v>
      </c>
      <c r="AA103" s="27" t="b">
        <f t="shared" si="62"/>
        <v>1</v>
      </c>
      <c r="AB103" s="6"/>
      <c r="AC103" s="20">
        <f t="shared" si="47"/>
        <v>67.176052861882795</v>
      </c>
      <c r="AD103" s="20">
        <f t="shared" si="63"/>
        <v>44.870421144753124</v>
      </c>
      <c r="AE103" s="20">
        <f t="shared" si="64"/>
        <v>22.305631717129671</v>
      </c>
      <c r="AF103" s="20">
        <f t="shared" si="65"/>
        <v>16.932796519507967</v>
      </c>
      <c r="AH103" s="20">
        <f t="shared" si="73"/>
        <v>17913.61409650209</v>
      </c>
      <c r="AI103" s="18">
        <f t="shared" si="66"/>
        <v>2.3999999999999998E-3</v>
      </c>
      <c r="AJ103" s="20">
        <f t="shared" si="48"/>
        <v>17866.823736482023</v>
      </c>
      <c r="AK103" s="27" t="b">
        <f t="shared" si="67"/>
        <v>1</v>
      </c>
      <c r="AL103" s="6"/>
      <c r="AM103" s="20">
        <f t="shared" si="49"/>
        <v>89.56807048251045</v>
      </c>
      <c r="AN103" s="20">
        <f t="shared" si="50"/>
        <v>53.827228193004181</v>
      </c>
      <c r="AO103" s="20">
        <f t="shared" si="68"/>
        <v>35.740842289506269</v>
      </c>
      <c r="AP103" s="20">
        <f t="shared" si="69"/>
        <v>27.13182112924763</v>
      </c>
    </row>
    <row r="104" spans="2:42" x14ac:dyDescent="0.25">
      <c r="B104" s="16">
        <f t="shared" si="51"/>
        <v>8</v>
      </c>
      <c r="C104" s="22">
        <v>94</v>
      </c>
      <c r="D104" s="20">
        <f t="shared" si="70"/>
        <v>4466.7059341205058</v>
      </c>
      <c r="E104" s="18">
        <f>Data!C98</f>
        <v>0.01</v>
      </c>
      <c r="F104" s="20">
        <f t="shared" si="42"/>
        <v>4488.8161284944026</v>
      </c>
      <c r="G104" s="27" t="b">
        <f t="shared" si="52"/>
        <v>1</v>
      </c>
      <c r="H104" s="6"/>
      <c r="I104" s="20">
        <f t="shared" si="43"/>
        <v>22.33352967060253</v>
      </c>
      <c r="J104" s="20">
        <f t="shared" si="53"/>
        <v>26.933411868241009</v>
      </c>
      <c r="K104" s="20">
        <f t="shared" si="54"/>
        <v>-4.5998821976384789</v>
      </c>
      <c r="L104" s="20">
        <f t="shared" si="55"/>
        <v>-3.4814482076290423</v>
      </c>
      <c r="N104" s="20">
        <f t="shared" si="71"/>
        <v>8933.4118682410117</v>
      </c>
      <c r="O104" s="19">
        <f t="shared" si="56"/>
        <v>0.01</v>
      </c>
      <c r="P104" s="20">
        <f t="shared" si="44"/>
        <v>8977.6322569888052</v>
      </c>
      <c r="Q104" s="27" t="b">
        <f t="shared" si="57"/>
        <v>1</v>
      </c>
      <c r="R104" s="6"/>
      <c r="S104" s="20">
        <f t="shared" si="45"/>
        <v>44.667059341205061</v>
      </c>
      <c r="T104" s="20">
        <f t="shared" si="58"/>
        <v>35.866823736482019</v>
      </c>
      <c r="U104" s="20">
        <f t="shared" si="59"/>
        <v>8.8002356047230421</v>
      </c>
      <c r="V104" s="20">
        <f t="shared" si="60"/>
        <v>6.6605106731875114</v>
      </c>
      <c r="X104" s="20">
        <f t="shared" si="72"/>
        <v>13400.117802361512</v>
      </c>
      <c r="Y104" s="18">
        <f t="shared" si="61"/>
        <v>0.01</v>
      </c>
      <c r="Z104" s="20">
        <f t="shared" si="46"/>
        <v>13466.448385483201</v>
      </c>
      <c r="AA104" s="27" t="b">
        <f t="shared" si="62"/>
        <v>1</v>
      </c>
      <c r="AB104" s="6"/>
      <c r="AC104" s="20">
        <f t="shared" si="47"/>
        <v>67.000589011807563</v>
      </c>
      <c r="AD104" s="20">
        <f t="shared" si="63"/>
        <v>44.800235604723028</v>
      </c>
      <c r="AE104" s="20">
        <f t="shared" si="64"/>
        <v>22.200353407084535</v>
      </c>
      <c r="AF104" s="20">
        <f t="shared" si="65"/>
        <v>16.802469554004045</v>
      </c>
      <c r="AH104" s="20">
        <f t="shared" si="73"/>
        <v>17866.823736482023</v>
      </c>
      <c r="AI104" s="18">
        <f t="shared" si="66"/>
        <v>0.01</v>
      </c>
      <c r="AJ104" s="20">
        <f t="shared" si="48"/>
        <v>17955.26451397761</v>
      </c>
      <c r="AK104" s="27" t="b">
        <f t="shared" si="67"/>
        <v>1</v>
      </c>
      <c r="AL104" s="6"/>
      <c r="AM104" s="20">
        <f t="shared" si="49"/>
        <v>89.334118682410121</v>
      </c>
      <c r="AN104" s="20">
        <f t="shared" si="50"/>
        <v>53.733647472964044</v>
      </c>
      <c r="AO104" s="20">
        <f t="shared" si="68"/>
        <v>35.600471209446077</v>
      </c>
      <c r="AP104" s="20">
        <f t="shared" si="69"/>
        <v>26.944428434820612</v>
      </c>
    </row>
    <row r="105" spans="2:42" x14ac:dyDescent="0.25">
      <c r="B105" s="16">
        <f t="shared" si="51"/>
        <v>8</v>
      </c>
      <c r="C105" s="22">
        <v>95</v>
      </c>
      <c r="D105" s="20">
        <f t="shared" si="70"/>
        <v>4488.8161284944026</v>
      </c>
      <c r="E105" s="18">
        <f>Data!C99</f>
        <v>5.8999999999999999E-3</v>
      </c>
      <c r="F105" s="20">
        <f t="shared" si="42"/>
        <v>4492.7236429342574</v>
      </c>
      <c r="G105" s="27" t="b">
        <f t="shared" si="52"/>
        <v>1</v>
      </c>
      <c r="H105" s="6"/>
      <c r="I105" s="20">
        <f t="shared" si="43"/>
        <v>22.444080642472013</v>
      </c>
      <c r="J105" s="20">
        <f t="shared" si="53"/>
        <v>26.977632256988805</v>
      </c>
      <c r="K105" s="20">
        <f t="shared" si="54"/>
        <v>-4.5335516145167922</v>
      </c>
      <c r="L105" s="20">
        <f t="shared" si="55"/>
        <v>-3.4209825634785673</v>
      </c>
      <c r="N105" s="20">
        <f t="shared" si="71"/>
        <v>8977.6322569888052</v>
      </c>
      <c r="O105" s="19">
        <f t="shared" si="56"/>
        <v>5.8999999999999999E-3</v>
      </c>
      <c r="P105" s="20">
        <f t="shared" si="44"/>
        <v>8985.4472858685149</v>
      </c>
      <c r="Q105" s="27" t="b">
        <f t="shared" si="57"/>
        <v>1</v>
      </c>
      <c r="R105" s="6"/>
      <c r="S105" s="20">
        <f t="shared" si="45"/>
        <v>44.888161284944026</v>
      </c>
      <c r="T105" s="20">
        <f t="shared" si="58"/>
        <v>35.95526451397761</v>
      </c>
      <c r="U105" s="20">
        <f t="shared" si="59"/>
        <v>8.9328967709664155</v>
      </c>
      <c r="V105" s="20">
        <f t="shared" si="60"/>
        <v>6.7406939841551266</v>
      </c>
      <c r="X105" s="20">
        <f t="shared" si="72"/>
        <v>13466.448385483201</v>
      </c>
      <c r="Y105" s="18">
        <f t="shared" si="61"/>
        <v>5.8999999999999999E-3</v>
      </c>
      <c r="Z105" s="20">
        <f t="shared" si="46"/>
        <v>13478.170928802765</v>
      </c>
      <c r="AA105" s="27" t="b">
        <f t="shared" si="62"/>
        <v>1</v>
      </c>
      <c r="AB105" s="6"/>
      <c r="AC105" s="20">
        <f t="shared" si="47"/>
        <v>67.332241927416007</v>
      </c>
      <c r="AD105" s="20">
        <f t="shared" si="63"/>
        <v>44.932896770966408</v>
      </c>
      <c r="AE105" s="20">
        <f t="shared" si="64"/>
        <v>22.399345156449598</v>
      </c>
      <c r="AF105" s="20">
        <f t="shared" si="65"/>
        <v>16.902370531788801</v>
      </c>
      <c r="AH105" s="20">
        <f t="shared" si="73"/>
        <v>17955.26451397761</v>
      </c>
      <c r="AI105" s="18">
        <f t="shared" si="66"/>
        <v>5.8999999999999999E-3</v>
      </c>
      <c r="AJ105" s="20">
        <f t="shared" si="48"/>
        <v>17970.89457173703</v>
      </c>
      <c r="AK105" s="27" t="b">
        <f t="shared" si="67"/>
        <v>1</v>
      </c>
      <c r="AL105" s="6"/>
      <c r="AM105" s="20">
        <f t="shared" si="49"/>
        <v>89.776322569888052</v>
      </c>
      <c r="AN105" s="20">
        <f t="shared" si="50"/>
        <v>53.910529027955221</v>
      </c>
      <c r="AO105" s="20">
        <f t="shared" si="68"/>
        <v>35.865793541932831</v>
      </c>
      <c r="AP105" s="20">
        <f t="shared" si="69"/>
        <v>27.064047079422515</v>
      </c>
    </row>
    <row r="106" spans="2:42" x14ac:dyDescent="0.25">
      <c r="B106" s="16">
        <f t="shared" si="51"/>
        <v>8</v>
      </c>
      <c r="C106" s="22">
        <v>96</v>
      </c>
      <c r="D106" s="20">
        <f t="shared" si="70"/>
        <v>4492.7236429342574</v>
      </c>
      <c r="E106" s="18">
        <f>Data!C100</f>
        <v>8.8000000000000005E-3</v>
      </c>
      <c r="F106" s="20">
        <f t="shared" si="42"/>
        <v>4509.598312937118</v>
      </c>
      <c r="G106" s="27" t="b">
        <f t="shared" si="52"/>
        <v>1</v>
      </c>
      <c r="H106" s="6"/>
      <c r="I106" s="20">
        <f t="shared" si="43"/>
        <v>22.463618214671289</v>
      </c>
      <c r="J106" s="20">
        <f t="shared" si="53"/>
        <v>26.985447285868517</v>
      </c>
      <c r="K106" s="20">
        <f t="shared" si="54"/>
        <v>-4.521829071197228</v>
      </c>
      <c r="L106" s="20">
        <f t="shared" si="55"/>
        <v>-3.4019310309509994</v>
      </c>
      <c r="N106" s="20">
        <f t="shared" si="71"/>
        <v>8985.4472858685149</v>
      </c>
      <c r="O106" s="19">
        <f t="shared" si="56"/>
        <v>8.8000000000000005E-3</v>
      </c>
      <c r="P106" s="20">
        <f t="shared" si="44"/>
        <v>9019.1966258742359</v>
      </c>
      <c r="Q106" s="27" t="b">
        <f t="shared" si="57"/>
        <v>1</v>
      </c>
      <c r="R106" s="6"/>
      <c r="S106" s="20">
        <f t="shared" si="45"/>
        <v>44.927236429342578</v>
      </c>
      <c r="T106" s="20">
        <f t="shared" si="58"/>
        <v>35.970894571737034</v>
      </c>
      <c r="U106" s="20">
        <f t="shared" si="59"/>
        <v>8.956341857605544</v>
      </c>
      <c r="V106" s="20">
        <f t="shared" si="60"/>
        <v>6.7381709501740383</v>
      </c>
      <c r="X106" s="20">
        <f t="shared" si="72"/>
        <v>13478.170928802765</v>
      </c>
      <c r="Y106" s="18">
        <f t="shared" si="61"/>
        <v>8.8000000000000005E-3</v>
      </c>
      <c r="Z106" s="20">
        <f t="shared" si="46"/>
        <v>13528.794938811347</v>
      </c>
      <c r="AA106" s="27" t="b">
        <f t="shared" si="62"/>
        <v>1</v>
      </c>
      <c r="AB106" s="6"/>
      <c r="AC106" s="20">
        <f t="shared" si="47"/>
        <v>67.390854644013828</v>
      </c>
      <c r="AD106" s="20">
        <f t="shared" si="63"/>
        <v>44.95634185760553</v>
      </c>
      <c r="AE106" s="20">
        <f t="shared" si="64"/>
        <v>22.434512786408298</v>
      </c>
      <c r="AF106" s="20">
        <f t="shared" si="65"/>
        <v>16.878272931299062</v>
      </c>
      <c r="AH106" s="20">
        <f t="shared" si="73"/>
        <v>17970.89457173703</v>
      </c>
      <c r="AI106" s="18">
        <f t="shared" si="66"/>
        <v>8.8000000000000005E-3</v>
      </c>
      <c r="AJ106" s="20">
        <f t="shared" si="48"/>
        <v>18038.393251748472</v>
      </c>
      <c r="AK106" s="27" t="b">
        <f t="shared" si="67"/>
        <v>1</v>
      </c>
      <c r="AL106" s="6"/>
      <c r="AM106" s="20">
        <f t="shared" si="49"/>
        <v>89.854472858685156</v>
      </c>
      <c r="AN106" s="20">
        <f t="shared" si="50"/>
        <v>53.941789143474061</v>
      </c>
      <c r="AO106" s="20">
        <f t="shared" si="68"/>
        <v>35.912683715211095</v>
      </c>
      <c r="AP106" s="20">
        <f t="shared" si="69"/>
        <v>27.018374912424118</v>
      </c>
    </row>
    <row r="107" spans="2:42" x14ac:dyDescent="0.25">
      <c r="B107" s="16">
        <f t="shared" si="51"/>
        <v>9</v>
      </c>
      <c r="C107" s="22">
        <v>97</v>
      </c>
      <c r="D107" s="20">
        <f t="shared" si="70"/>
        <v>5009.598312937118</v>
      </c>
      <c r="E107" s="18">
        <f>Data!C101</f>
        <v>4.4000000000000003E-3</v>
      </c>
      <c r="F107" s="20">
        <f t="shared" ref="F107:F130" si="74">D107*(1+E107)*(1-$D$5)</f>
        <v>5006.4823427864712</v>
      </c>
      <c r="G107" s="27" t="b">
        <f t="shared" si="52"/>
        <v>1</v>
      </c>
      <c r="H107" s="6"/>
      <c r="I107" s="20">
        <f t="shared" ref="I107:I130" si="75">$D$5*D107</f>
        <v>25.047991564685589</v>
      </c>
      <c r="J107" s="20">
        <f t="shared" si="53"/>
        <v>28.019196625874237</v>
      </c>
      <c r="K107" s="20">
        <f t="shared" si="54"/>
        <v>-2.9712050611886482</v>
      </c>
      <c r="L107" s="20">
        <f t="shared" si="55"/>
        <v>-2.228656088637647</v>
      </c>
      <c r="N107" s="20">
        <f t="shared" si="71"/>
        <v>10019.196625874236</v>
      </c>
      <c r="O107" s="19">
        <f t="shared" si="56"/>
        <v>4.4000000000000003E-3</v>
      </c>
      <c r="P107" s="20">
        <f t="shared" ref="P107:P130" si="76">N107*(1+O107)*(1-$D$5)</f>
        <v>10012.964685572942</v>
      </c>
      <c r="Q107" s="27" t="b">
        <f t="shared" si="57"/>
        <v>1</v>
      </c>
      <c r="R107" s="6"/>
      <c r="S107" s="20">
        <f t="shared" ref="S107:S130" si="77">$D$5*N107</f>
        <v>50.095983129371177</v>
      </c>
      <c r="T107" s="20">
        <f t="shared" si="58"/>
        <v>38.038393251748474</v>
      </c>
      <c r="U107" s="20">
        <f t="shared" si="59"/>
        <v>12.057589877622704</v>
      </c>
      <c r="V107" s="20">
        <f t="shared" si="60"/>
        <v>9.0442162495203569</v>
      </c>
      <c r="X107" s="20">
        <f t="shared" si="72"/>
        <v>15028.794938811347</v>
      </c>
      <c r="Y107" s="18">
        <f t="shared" si="61"/>
        <v>4.4000000000000003E-3</v>
      </c>
      <c r="Z107" s="20">
        <f t="shared" ref="Z107:Z130" si="78">X107*(1+Y107)*(1-$D$5)</f>
        <v>15019.447028359406</v>
      </c>
      <c r="AA107" s="27" t="b">
        <f t="shared" si="62"/>
        <v>1</v>
      </c>
      <c r="AB107" s="6"/>
      <c r="AC107" s="20">
        <f t="shared" ref="AC107:AC130" si="79">$D$5*X107</f>
        <v>75.143974694056737</v>
      </c>
      <c r="AD107" s="20">
        <f t="shared" si="63"/>
        <v>48.057589877622689</v>
      </c>
      <c r="AE107" s="20">
        <f t="shared" si="64"/>
        <v>27.086384816434048</v>
      </c>
      <c r="AF107" s="20">
        <f t="shared" si="65"/>
        <v>20.317088587678356</v>
      </c>
      <c r="AH107" s="20">
        <f t="shared" si="73"/>
        <v>20038.393251748472</v>
      </c>
      <c r="AI107" s="18">
        <f t="shared" si="66"/>
        <v>4.4000000000000003E-3</v>
      </c>
      <c r="AJ107" s="20">
        <f t="shared" ref="AJ107:AJ130" si="80">AH107*(1+AI107)*(1-$D$5)</f>
        <v>20025.929371145885</v>
      </c>
      <c r="AK107" s="27" t="b">
        <f t="shared" si="67"/>
        <v>1</v>
      </c>
      <c r="AL107" s="6"/>
      <c r="AM107" s="20">
        <f t="shared" ref="AM107:AM130" si="81">$D$5*AH107</f>
        <v>100.19196625874235</v>
      </c>
      <c r="AN107" s="20">
        <f t="shared" ref="AN107:AN130" si="82">$J$6*AH107+$J$5</f>
        <v>58.076786503496947</v>
      </c>
      <c r="AO107" s="20">
        <f t="shared" si="68"/>
        <v>42.115179755245407</v>
      </c>
      <c r="AP107" s="20">
        <f t="shared" si="69"/>
        <v>31.589960925836362</v>
      </c>
    </row>
    <row r="108" spans="2:42" x14ac:dyDescent="0.25">
      <c r="B108" s="16">
        <f t="shared" ref="B108:B130" si="83">IF(MOD(C107,12)= 0,B107+1,B107)</f>
        <v>9</v>
      </c>
      <c r="C108" s="22">
        <v>98</v>
      </c>
      <c r="D108" s="20">
        <f t="shared" si="70"/>
        <v>5006.4823427864712</v>
      </c>
      <c r="E108" s="18">
        <f>Data!C102</f>
        <v>3.2000000000000002E-3</v>
      </c>
      <c r="F108" s="20">
        <f t="shared" si="74"/>
        <v>4997.3905708519715</v>
      </c>
      <c r="G108" s="27" t="b">
        <f t="shared" si="52"/>
        <v>1</v>
      </c>
      <c r="H108" s="6"/>
      <c r="I108" s="20">
        <f t="shared" si="75"/>
        <v>25.032411713932358</v>
      </c>
      <c r="J108" s="20">
        <f t="shared" si="53"/>
        <v>28.012964685572943</v>
      </c>
      <c r="K108" s="20">
        <f t="shared" si="54"/>
        <v>-2.9805529716405843</v>
      </c>
      <c r="L108" s="20">
        <f t="shared" si="55"/>
        <v>-2.2289808726141356</v>
      </c>
      <c r="N108" s="20">
        <f t="shared" si="71"/>
        <v>10012.964685572942</v>
      </c>
      <c r="O108" s="19">
        <f t="shared" si="56"/>
        <v>3.2000000000000002E-3</v>
      </c>
      <c r="P108" s="20">
        <f t="shared" si="76"/>
        <v>9994.7811417039429</v>
      </c>
      <c r="Q108" s="27" t="b">
        <f t="shared" si="57"/>
        <v>1</v>
      </c>
      <c r="R108" s="6"/>
      <c r="S108" s="20">
        <f t="shared" si="77"/>
        <v>50.064823427864717</v>
      </c>
      <c r="T108" s="20">
        <f t="shared" si="58"/>
        <v>38.025929371145885</v>
      </c>
      <c r="U108" s="20">
        <f t="shared" si="59"/>
        <v>12.038894056718831</v>
      </c>
      <c r="V108" s="20">
        <f t="shared" si="60"/>
        <v>9.0031832465919202</v>
      </c>
      <c r="X108" s="20">
        <f t="shared" si="72"/>
        <v>15019.447028359406</v>
      </c>
      <c r="Y108" s="18">
        <f t="shared" si="61"/>
        <v>3.2000000000000002E-3</v>
      </c>
      <c r="Z108" s="20">
        <f t="shared" si="78"/>
        <v>14992.171712555906</v>
      </c>
      <c r="AA108" s="27" t="b">
        <f t="shared" si="62"/>
        <v>1</v>
      </c>
      <c r="AB108" s="6"/>
      <c r="AC108" s="20">
        <f t="shared" si="79"/>
        <v>75.097235141797029</v>
      </c>
      <c r="AD108" s="20">
        <f t="shared" si="63"/>
        <v>48.03889405671881</v>
      </c>
      <c r="AE108" s="20">
        <f t="shared" si="64"/>
        <v>27.058341085078219</v>
      </c>
      <c r="AF108" s="20">
        <f t="shared" si="65"/>
        <v>20.235347365797956</v>
      </c>
      <c r="AH108" s="20">
        <f t="shared" si="73"/>
        <v>20025.929371145885</v>
      </c>
      <c r="AI108" s="18">
        <f t="shared" si="66"/>
        <v>3.2000000000000002E-3</v>
      </c>
      <c r="AJ108" s="20">
        <f t="shared" si="80"/>
        <v>19989.562283407886</v>
      </c>
      <c r="AK108" s="27" t="b">
        <f t="shared" si="67"/>
        <v>1</v>
      </c>
      <c r="AL108" s="6"/>
      <c r="AM108" s="20">
        <f t="shared" si="81"/>
        <v>100.12964685572943</v>
      </c>
      <c r="AN108" s="20">
        <f t="shared" si="82"/>
        <v>58.05185874229177</v>
      </c>
      <c r="AO108" s="20">
        <f t="shared" si="68"/>
        <v>42.077788113437663</v>
      </c>
      <c r="AP108" s="20">
        <f t="shared" si="69"/>
        <v>31.467511485004032</v>
      </c>
    </row>
    <row r="109" spans="2:42" x14ac:dyDescent="0.25">
      <c r="B109" s="16">
        <f t="shared" si="83"/>
        <v>9</v>
      </c>
      <c r="C109" s="22">
        <v>99</v>
      </c>
      <c r="D109" s="20">
        <f t="shared" si="70"/>
        <v>4997.3905708519715</v>
      </c>
      <c r="E109" s="18">
        <f>Data!C103</f>
        <v>3.3999999999999998E-3</v>
      </c>
      <c r="F109" s="20">
        <f t="shared" si="74"/>
        <v>4989.3097902989039</v>
      </c>
      <c r="G109" s="27" t="b">
        <f t="shared" si="52"/>
        <v>1</v>
      </c>
      <c r="H109" s="6"/>
      <c r="I109" s="20">
        <f t="shared" si="75"/>
        <v>24.986952854259858</v>
      </c>
      <c r="J109" s="20">
        <f t="shared" si="53"/>
        <v>27.994781141703942</v>
      </c>
      <c r="K109" s="20">
        <f t="shared" si="54"/>
        <v>-3.0078282874440845</v>
      </c>
      <c r="L109" s="20">
        <f t="shared" si="55"/>
        <v>-2.2426505310614293</v>
      </c>
      <c r="N109" s="20">
        <f t="shared" si="71"/>
        <v>9994.7811417039429</v>
      </c>
      <c r="O109" s="19">
        <f t="shared" si="56"/>
        <v>3.3999999999999998E-3</v>
      </c>
      <c r="P109" s="20">
        <f t="shared" si="76"/>
        <v>9978.6195805978077</v>
      </c>
      <c r="Q109" s="27" t="b">
        <f t="shared" si="57"/>
        <v>1</v>
      </c>
      <c r="R109" s="6"/>
      <c r="S109" s="20">
        <f t="shared" si="77"/>
        <v>49.973905708519716</v>
      </c>
      <c r="T109" s="20">
        <f t="shared" si="58"/>
        <v>37.989562283407885</v>
      </c>
      <c r="U109" s="20">
        <f t="shared" si="59"/>
        <v>11.984343425111831</v>
      </c>
      <c r="V109" s="20">
        <f t="shared" si="60"/>
        <v>8.9355812826629766</v>
      </c>
      <c r="X109" s="20">
        <f t="shared" si="72"/>
        <v>14992.171712555906</v>
      </c>
      <c r="Y109" s="18">
        <f t="shared" si="61"/>
        <v>3.3999999999999998E-3</v>
      </c>
      <c r="Z109" s="20">
        <f t="shared" si="78"/>
        <v>14967.929370896705</v>
      </c>
      <c r="AA109" s="27" t="b">
        <f t="shared" si="62"/>
        <v>1</v>
      </c>
      <c r="AB109" s="6"/>
      <c r="AC109" s="20">
        <f t="shared" si="79"/>
        <v>74.960858562779535</v>
      </c>
      <c r="AD109" s="20">
        <f t="shared" si="63"/>
        <v>47.984343425111817</v>
      </c>
      <c r="AE109" s="20">
        <f t="shared" si="64"/>
        <v>26.976515137667718</v>
      </c>
      <c r="AF109" s="20">
        <f t="shared" si="65"/>
        <v>20.113813096387361</v>
      </c>
      <c r="AH109" s="20">
        <f t="shared" si="73"/>
        <v>19989.562283407886</v>
      </c>
      <c r="AI109" s="18">
        <f t="shared" si="66"/>
        <v>3.3999999999999998E-3</v>
      </c>
      <c r="AJ109" s="20">
        <f t="shared" si="80"/>
        <v>19957.239161195615</v>
      </c>
      <c r="AK109" s="27" t="b">
        <f t="shared" si="67"/>
        <v>1</v>
      </c>
      <c r="AL109" s="6"/>
      <c r="AM109" s="20">
        <f t="shared" si="81"/>
        <v>99.947811417039432</v>
      </c>
      <c r="AN109" s="20">
        <f t="shared" si="82"/>
        <v>57.97912456681577</v>
      </c>
      <c r="AO109" s="20">
        <f t="shared" si="68"/>
        <v>41.968686850223662</v>
      </c>
      <c r="AP109" s="20">
        <f t="shared" si="69"/>
        <v>31.292044910111787</v>
      </c>
    </row>
    <row r="110" spans="2:42" x14ac:dyDescent="0.25">
      <c r="B110" s="16">
        <f t="shared" si="83"/>
        <v>9</v>
      </c>
      <c r="C110" s="22">
        <v>100</v>
      </c>
      <c r="D110" s="20">
        <f t="shared" si="70"/>
        <v>4989.3097902989039</v>
      </c>
      <c r="E110" s="18">
        <f>Data!C104</f>
        <v>1.44E-2</v>
      </c>
      <c r="F110" s="20">
        <f t="shared" si="74"/>
        <v>5035.8500720228121</v>
      </c>
      <c r="G110" s="27" t="b">
        <f t="shared" si="52"/>
        <v>1</v>
      </c>
      <c r="H110" s="6"/>
      <c r="I110" s="20">
        <f t="shared" si="75"/>
        <v>24.94654895149452</v>
      </c>
      <c r="J110" s="20">
        <f t="shared" si="53"/>
        <v>27.978619580597808</v>
      </c>
      <c r="K110" s="20">
        <f t="shared" si="54"/>
        <v>-3.0320706291032877</v>
      </c>
      <c r="L110" s="20">
        <f t="shared" si="55"/>
        <v>-2.2539638403830731</v>
      </c>
      <c r="N110" s="20">
        <f t="shared" si="71"/>
        <v>9978.6195805978077</v>
      </c>
      <c r="O110" s="19">
        <f t="shared" si="56"/>
        <v>1.44E-2</v>
      </c>
      <c r="P110" s="20">
        <f t="shared" si="76"/>
        <v>10071.700144045624</v>
      </c>
      <c r="Q110" s="27" t="b">
        <f t="shared" si="57"/>
        <v>1</v>
      </c>
      <c r="R110" s="6"/>
      <c r="S110" s="20">
        <f t="shared" si="77"/>
        <v>49.893097902989041</v>
      </c>
      <c r="T110" s="20">
        <f t="shared" si="58"/>
        <v>37.957239161195616</v>
      </c>
      <c r="U110" s="20">
        <f t="shared" si="59"/>
        <v>11.935858741793425</v>
      </c>
      <c r="V110" s="20">
        <f t="shared" si="60"/>
        <v>8.8728124436464544</v>
      </c>
      <c r="X110" s="20">
        <f t="shared" si="72"/>
        <v>14967.929370896705</v>
      </c>
      <c r="Y110" s="18">
        <f t="shared" si="61"/>
        <v>1.44E-2</v>
      </c>
      <c r="Z110" s="20">
        <f t="shared" si="78"/>
        <v>15107.55021606843</v>
      </c>
      <c r="AA110" s="27" t="b">
        <f t="shared" si="62"/>
        <v>1</v>
      </c>
      <c r="AB110" s="6"/>
      <c r="AC110" s="20">
        <f t="shared" si="79"/>
        <v>74.839646854483533</v>
      </c>
      <c r="AD110" s="20">
        <f t="shared" si="63"/>
        <v>47.93585874179341</v>
      </c>
      <c r="AE110" s="20">
        <f t="shared" si="64"/>
        <v>26.903788112690123</v>
      </c>
      <c r="AF110" s="20">
        <f t="shared" si="65"/>
        <v>19.99958872767597</v>
      </c>
      <c r="AH110" s="20">
        <f t="shared" si="73"/>
        <v>19957.239161195615</v>
      </c>
      <c r="AI110" s="18">
        <f t="shared" si="66"/>
        <v>1.44E-2</v>
      </c>
      <c r="AJ110" s="20">
        <f t="shared" si="80"/>
        <v>20143.400288091249</v>
      </c>
      <c r="AK110" s="27" t="b">
        <f t="shared" si="67"/>
        <v>1</v>
      </c>
      <c r="AL110" s="6"/>
      <c r="AM110" s="20">
        <f t="shared" si="81"/>
        <v>99.786195805978082</v>
      </c>
      <c r="AN110" s="20">
        <f t="shared" si="82"/>
        <v>57.914478322391233</v>
      </c>
      <c r="AO110" s="20">
        <f t="shared" si="68"/>
        <v>41.871717483586849</v>
      </c>
      <c r="AP110" s="20">
        <f t="shared" si="69"/>
        <v>31.126365011705509</v>
      </c>
    </row>
    <row r="111" spans="2:42" x14ac:dyDescent="0.25">
      <c r="B111" s="16">
        <f t="shared" si="83"/>
        <v>9</v>
      </c>
      <c r="C111" s="22">
        <v>101</v>
      </c>
      <c r="D111" s="20">
        <f t="shared" si="70"/>
        <v>5035.8500720228121</v>
      </c>
      <c r="E111" s="18">
        <f>Data!C105</f>
        <v>7.1999999999999998E-3</v>
      </c>
      <c r="F111" s="20">
        <f t="shared" si="74"/>
        <v>5046.7476515786693</v>
      </c>
      <c r="G111" s="27" t="b">
        <f t="shared" si="52"/>
        <v>1</v>
      </c>
      <c r="H111" s="6"/>
      <c r="I111" s="20">
        <f t="shared" si="75"/>
        <v>25.179250360114061</v>
      </c>
      <c r="J111" s="20">
        <f t="shared" si="53"/>
        <v>28.071700144045625</v>
      </c>
      <c r="K111" s="20">
        <f t="shared" si="54"/>
        <v>-2.8924497839315642</v>
      </c>
      <c r="L111" s="20">
        <f t="shared" si="55"/>
        <v>-2.143742045070435</v>
      </c>
      <c r="N111" s="20">
        <f t="shared" si="71"/>
        <v>10071.700144045624</v>
      </c>
      <c r="O111" s="19">
        <f t="shared" si="56"/>
        <v>7.1999999999999998E-3</v>
      </c>
      <c r="P111" s="20">
        <f t="shared" si="76"/>
        <v>10093.495303157339</v>
      </c>
      <c r="Q111" s="27" t="b">
        <f t="shared" si="57"/>
        <v>1</v>
      </c>
      <c r="R111" s="6"/>
      <c r="S111" s="20">
        <f t="shared" si="77"/>
        <v>50.358500720228122</v>
      </c>
      <c r="T111" s="20">
        <f t="shared" si="58"/>
        <v>38.14340028809125</v>
      </c>
      <c r="U111" s="20">
        <f t="shared" si="59"/>
        <v>12.215100432136872</v>
      </c>
      <c r="V111" s="20">
        <f t="shared" si="60"/>
        <v>9.0532338803602261</v>
      </c>
      <c r="X111" s="20">
        <f t="shared" si="72"/>
        <v>15107.55021606843</v>
      </c>
      <c r="Y111" s="18">
        <f t="shared" si="61"/>
        <v>7.1999999999999998E-3</v>
      </c>
      <c r="Z111" s="20">
        <f t="shared" si="78"/>
        <v>15140.242954736003</v>
      </c>
      <c r="AA111" s="27" t="b">
        <f t="shared" si="62"/>
        <v>1</v>
      </c>
      <c r="AB111" s="6"/>
      <c r="AC111" s="20">
        <f t="shared" si="79"/>
        <v>75.537751080342147</v>
      </c>
      <c r="AD111" s="20">
        <f t="shared" si="63"/>
        <v>48.215100432136865</v>
      </c>
      <c r="AE111" s="20">
        <f t="shared" si="64"/>
        <v>27.322650648205283</v>
      </c>
      <c r="AF111" s="20">
        <f t="shared" si="65"/>
        <v>20.250209805790867</v>
      </c>
      <c r="AH111" s="20">
        <f t="shared" si="73"/>
        <v>20143.400288091249</v>
      </c>
      <c r="AI111" s="18">
        <f t="shared" si="66"/>
        <v>7.1999999999999998E-3</v>
      </c>
      <c r="AJ111" s="20">
        <f t="shared" si="80"/>
        <v>20186.990606314677</v>
      </c>
      <c r="AK111" s="27" t="b">
        <f t="shared" si="67"/>
        <v>1</v>
      </c>
      <c r="AL111" s="6"/>
      <c r="AM111" s="20">
        <f t="shared" si="81"/>
        <v>100.71700144045624</v>
      </c>
      <c r="AN111" s="20">
        <f t="shared" si="82"/>
        <v>58.2868005761825</v>
      </c>
      <c r="AO111" s="20">
        <f t="shared" si="68"/>
        <v>42.430200864273743</v>
      </c>
      <c r="AP111" s="20">
        <f t="shared" si="69"/>
        <v>31.447185731221548</v>
      </c>
    </row>
    <row r="112" spans="2:42" x14ac:dyDescent="0.25">
      <c r="B112" s="16">
        <f t="shared" si="83"/>
        <v>9</v>
      </c>
      <c r="C112" s="22">
        <v>102</v>
      </c>
      <c r="D112" s="20">
        <f t="shared" si="70"/>
        <v>5046.7476515786693</v>
      </c>
      <c r="E112" s="18">
        <f>Data!C106</f>
        <v>9.7999999999999997E-3</v>
      </c>
      <c r="F112" s="20">
        <f t="shared" si="74"/>
        <v>5070.7247496713189</v>
      </c>
      <c r="G112" s="27" t="b">
        <f t="shared" si="52"/>
        <v>1</v>
      </c>
      <c r="H112" s="6"/>
      <c r="I112" s="20">
        <f t="shared" si="75"/>
        <v>25.233738257893346</v>
      </c>
      <c r="J112" s="20">
        <f t="shared" si="53"/>
        <v>28.09349530315734</v>
      </c>
      <c r="K112" s="20">
        <f t="shared" si="54"/>
        <v>-2.8597570452639935</v>
      </c>
      <c r="L112" s="20">
        <f t="shared" si="55"/>
        <v>-2.1131722723507522</v>
      </c>
      <c r="N112" s="20">
        <f t="shared" si="71"/>
        <v>10093.495303157339</v>
      </c>
      <c r="O112" s="19">
        <f t="shared" si="56"/>
        <v>9.7999999999999997E-3</v>
      </c>
      <c r="P112" s="20">
        <f t="shared" si="76"/>
        <v>10141.449499342638</v>
      </c>
      <c r="Q112" s="27" t="b">
        <f t="shared" si="57"/>
        <v>1</v>
      </c>
      <c r="R112" s="6"/>
      <c r="S112" s="20">
        <f t="shared" si="77"/>
        <v>50.467476515786693</v>
      </c>
      <c r="T112" s="20">
        <f t="shared" si="58"/>
        <v>38.18699060631468</v>
      </c>
      <c r="U112" s="20">
        <f t="shared" si="59"/>
        <v>12.280485909472013</v>
      </c>
      <c r="V112" s="20">
        <f t="shared" si="60"/>
        <v>9.0744709792278044</v>
      </c>
      <c r="X112" s="20">
        <f t="shared" si="72"/>
        <v>15140.242954736003</v>
      </c>
      <c r="Y112" s="18">
        <f t="shared" si="61"/>
        <v>9.7999999999999997E-3</v>
      </c>
      <c r="Z112" s="20">
        <f t="shared" si="78"/>
        <v>15212.174249013953</v>
      </c>
      <c r="AA112" s="27" t="b">
        <f t="shared" si="62"/>
        <v>1</v>
      </c>
      <c r="AB112" s="6"/>
      <c r="AC112" s="20">
        <f t="shared" si="79"/>
        <v>75.701214773680007</v>
      </c>
      <c r="AD112" s="20">
        <f t="shared" si="63"/>
        <v>48.280485909472006</v>
      </c>
      <c r="AE112" s="20">
        <f t="shared" si="64"/>
        <v>27.420728864208002</v>
      </c>
      <c r="AF112" s="20">
        <f t="shared" si="65"/>
        <v>20.26211423080635</v>
      </c>
      <c r="AH112" s="20">
        <f t="shared" si="73"/>
        <v>20186.990606314677</v>
      </c>
      <c r="AI112" s="18">
        <f t="shared" si="66"/>
        <v>9.7999999999999997E-3</v>
      </c>
      <c r="AJ112" s="20">
        <f t="shared" si="80"/>
        <v>20282.898998685276</v>
      </c>
      <c r="AK112" s="27" t="b">
        <f t="shared" si="67"/>
        <v>1</v>
      </c>
      <c r="AL112" s="6"/>
      <c r="AM112" s="20">
        <f t="shared" si="81"/>
        <v>100.93495303157339</v>
      </c>
      <c r="AN112" s="20">
        <f t="shared" si="82"/>
        <v>58.373981212629353</v>
      </c>
      <c r="AO112" s="20">
        <f t="shared" si="68"/>
        <v>42.560971818944033</v>
      </c>
      <c r="AP112" s="20">
        <f t="shared" si="69"/>
        <v>31.449757482384925</v>
      </c>
    </row>
    <row r="113" spans="2:42" x14ac:dyDescent="0.25">
      <c r="B113" s="16">
        <f t="shared" si="83"/>
        <v>9</v>
      </c>
      <c r="C113" s="22">
        <v>103</v>
      </c>
      <c r="D113" s="20">
        <f t="shared" si="70"/>
        <v>5070.7247496713189</v>
      </c>
      <c r="E113" s="18">
        <f>Data!C107</f>
        <v>1.2200000000000001E-2</v>
      </c>
      <c r="F113" s="20">
        <f t="shared" si="74"/>
        <v>5106.9246536592227</v>
      </c>
      <c r="G113" s="27" t="b">
        <f t="shared" si="52"/>
        <v>1</v>
      </c>
      <c r="H113" s="6"/>
      <c r="I113" s="20">
        <f t="shared" si="75"/>
        <v>25.353623748356597</v>
      </c>
      <c r="J113" s="20">
        <f t="shared" si="53"/>
        <v>28.141449499342638</v>
      </c>
      <c r="K113" s="20">
        <f t="shared" si="54"/>
        <v>-2.7878257509860411</v>
      </c>
      <c r="L113" s="20">
        <f t="shared" si="55"/>
        <v>-2.0538582046485563</v>
      </c>
      <c r="N113" s="20">
        <f t="shared" si="71"/>
        <v>10141.449499342638</v>
      </c>
      <c r="O113" s="19">
        <f t="shared" si="56"/>
        <v>1.2200000000000001E-2</v>
      </c>
      <c r="P113" s="20">
        <f t="shared" si="76"/>
        <v>10213.849307318445</v>
      </c>
      <c r="Q113" s="27" t="b">
        <f t="shared" si="57"/>
        <v>1</v>
      </c>
      <c r="R113" s="6"/>
      <c r="S113" s="20">
        <f t="shared" si="77"/>
        <v>50.707247496713194</v>
      </c>
      <c r="T113" s="20">
        <f t="shared" si="58"/>
        <v>38.282898998685276</v>
      </c>
      <c r="U113" s="20">
        <f t="shared" si="59"/>
        <v>12.424348498027918</v>
      </c>
      <c r="V113" s="20">
        <f t="shared" si="60"/>
        <v>9.1533160173522532</v>
      </c>
      <c r="X113" s="20">
        <f t="shared" si="72"/>
        <v>15212.174249013953</v>
      </c>
      <c r="Y113" s="18">
        <f t="shared" si="61"/>
        <v>1.2200000000000001E-2</v>
      </c>
      <c r="Z113" s="20">
        <f t="shared" si="78"/>
        <v>15320.773960977664</v>
      </c>
      <c r="AA113" s="27" t="b">
        <f t="shared" si="62"/>
        <v>1</v>
      </c>
      <c r="AB113" s="6"/>
      <c r="AC113" s="20">
        <f t="shared" si="79"/>
        <v>76.060871245069762</v>
      </c>
      <c r="AD113" s="20">
        <f t="shared" si="63"/>
        <v>48.424348498027911</v>
      </c>
      <c r="AE113" s="20">
        <f t="shared" si="64"/>
        <v>27.636522747041852</v>
      </c>
      <c r="AF113" s="20">
        <f t="shared" si="65"/>
        <v>20.360490239353044</v>
      </c>
      <c r="AH113" s="20">
        <f t="shared" si="73"/>
        <v>20282.898998685276</v>
      </c>
      <c r="AI113" s="18">
        <f t="shared" si="66"/>
        <v>1.2200000000000001E-2</v>
      </c>
      <c r="AJ113" s="20">
        <f t="shared" si="80"/>
        <v>20427.698614636891</v>
      </c>
      <c r="AK113" s="27" t="b">
        <f t="shared" si="67"/>
        <v>1</v>
      </c>
      <c r="AL113" s="6"/>
      <c r="AM113" s="20">
        <f t="shared" si="81"/>
        <v>101.41449499342639</v>
      </c>
      <c r="AN113" s="20">
        <f t="shared" si="82"/>
        <v>58.565797997370552</v>
      </c>
      <c r="AO113" s="20">
        <f t="shared" si="68"/>
        <v>42.848696996055835</v>
      </c>
      <c r="AP113" s="20">
        <f t="shared" si="69"/>
        <v>31.567664461353875</v>
      </c>
    </row>
    <row r="114" spans="2:42" x14ac:dyDescent="0.25">
      <c r="B114" s="16">
        <f t="shared" si="83"/>
        <v>9</v>
      </c>
      <c r="C114" s="22">
        <v>104</v>
      </c>
      <c r="D114" s="20">
        <f t="shared" si="70"/>
        <v>5106.9246536592227</v>
      </c>
      <c r="E114" s="18">
        <f>Data!C108</f>
        <v>9.4000000000000004E-3</v>
      </c>
      <c r="F114" s="20">
        <f t="shared" si="74"/>
        <v>5129.1550966766017</v>
      </c>
      <c r="G114" s="27" t="b">
        <f t="shared" si="52"/>
        <v>1</v>
      </c>
      <c r="H114" s="6"/>
      <c r="I114" s="20">
        <f t="shared" si="75"/>
        <v>25.534623268296116</v>
      </c>
      <c r="J114" s="20">
        <f t="shared" si="53"/>
        <v>28.213849307318448</v>
      </c>
      <c r="K114" s="20">
        <f t="shared" si="54"/>
        <v>-2.6792260390223319</v>
      </c>
      <c r="L114" s="20">
        <f t="shared" si="55"/>
        <v>-1.9679463488312001</v>
      </c>
      <c r="N114" s="20">
        <f t="shared" si="71"/>
        <v>10213.849307318445</v>
      </c>
      <c r="O114" s="19">
        <f t="shared" si="56"/>
        <v>9.4000000000000004E-3</v>
      </c>
      <c r="P114" s="20">
        <f t="shared" si="76"/>
        <v>10258.310193353203</v>
      </c>
      <c r="Q114" s="27" t="b">
        <f t="shared" si="57"/>
        <v>1</v>
      </c>
      <c r="R114" s="6"/>
      <c r="S114" s="20">
        <f t="shared" si="77"/>
        <v>51.069246536592232</v>
      </c>
      <c r="T114" s="20">
        <f t="shared" si="58"/>
        <v>38.427698614636896</v>
      </c>
      <c r="U114" s="20">
        <f t="shared" si="59"/>
        <v>12.641547921955336</v>
      </c>
      <c r="V114" s="20">
        <f t="shared" si="60"/>
        <v>9.285475624021915</v>
      </c>
      <c r="X114" s="20">
        <f t="shared" si="72"/>
        <v>15320.773960977664</v>
      </c>
      <c r="Y114" s="18">
        <f t="shared" si="61"/>
        <v>9.4000000000000004E-3</v>
      </c>
      <c r="Z114" s="20">
        <f t="shared" si="78"/>
        <v>15387.465290029801</v>
      </c>
      <c r="AA114" s="27" t="b">
        <f t="shared" si="62"/>
        <v>1</v>
      </c>
      <c r="AB114" s="6"/>
      <c r="AC114" s="20">
        <f t="shared" si="79"/>
        <v>76.603869804888319</v>
      </c>
      <c r="AD114" s="20">
        <f t="shared" si="63"/>
        <v>48.641547921955329</v>
      </c>
      <c r="AE114" s="20">
        <f t="shared" si="64"/>
        <v>27.96232188293299</v>
      </c>
      <c r="AF114" s="20">
        <f t="shared" si="65"/>
        <v>20.538897596875017</v>
      </c>
      <c r="AH114" s="20">
        <f t="shared" si="73"/>
        <v>20427.698614636891</v>
      </c>
      <c r="AI114" s="18">
        <f t="shared" si="66"/>
        <v>9.4000000000000004E-3</v>
      </c>
      <c r="AJ114" s="20">
        <f t="shared" si="80"/>
        <v>20516.620386706407</v>
      </c>
      <c r="AK114" s="27" t="b">
        <f t="shared" si="67"/>
        <v>1</v>
      </c>
      <c r="AL114" s="6"/>
      <c r="AM114" s="20">
        <f t="shared" si="81"/>
        <v>102.13849307318446</v>
      </c>
      <c r="AN114" s="20">
        <f t="shared" si="82"/>
        <v>58.855397229273784</v>
      </c>
      <c r="AO114" s="20">
        <f t="shared" si="68"/>
        <v>43.283095843910679</v>
      </c>
      <c r="AP114" s="20">
        <f t="shared" si="69"/>
        <v>31.79231956972815</v>
      </c>
    </row>
    <row r="115" spans="2:42" x14ac:dyDescent="0.25">
      <c r="B115" s="16">
        <f t="shared" si="83"/>
        <v>9</v>
      </c>
      <c r="C115" s="22">
        <v>105</v>
      </c>
      <c r="D115" s="20">
        <f t="shared" si="70"/>
        <v>5129.1550966766017</v>
      </c>
      <c r="E115" s="18">
        <f>Data!C109</f>
        <v>5.1000000000000004E-3</v>
      </c>
      <c r="F115" s="20">
        <f t="shared" si="74"/>
        <v>5129.5372187313042</v>
      </c>
      <c r="G115" s="27" t="b">
        <f t="shared" si="52"/>
        <v>1</v>
      </c>
      <c r="H115" s="6"/>
      <c r="I115" s="20">
        <f t="shared" si="75"/>
        <v>25.645775483383009</v>
      </c>
      <c r="J115" s="20">
        <f t="shared" si="53"/>
        <v>28.258310193353203</v>
      </c>
      <c r="K115" s="20">
        <f t="shared" si="54"/>
        <v>-2.6125347099701948</v>
      </c>
      <c r="L115" s="20">
        <f t="shared" si="55"/>
        <v>-1.9132205413592915</v>
      </c>
      <c r="N115" s="20">
        <f t="shared" si="71"/>
        <v>10258.310193353203</v>
      </c>
      <c r="O115" s="19">
        <f t="shared" si="56"/>
        <v>5.1000000000000004E-3</v>
      </c>
      <c r="P115" s="20">
        <f t="shared" si="76"/>
        <v>10259.074437462608</v>
      </c>
      <c r="Q115" s="27" t="b">
        <f t="shared" si="57"/>
        <v>1</v>
      </c>
      <c r="R115" s="6"/>
      <c r="S115" s="20">
        <f t="shared" si="77"/>
        <v>51.291550966766017</v>
      </c>
      <c r="T115" s="20">
        <f t="shared" si="58"/>
        <v>38.516620386706407</v>
      </c>
      <c r="U115" s="20">
        <f t="shared" si="59"/>
        <v>12.77493058005961</v>
      </c>
      <c r="V115" s="20">
        <f t="shared" si="60"/>
        <v>9.3553817704063569</v>
      </c>
      <c r="X115" s="20">
        <f t="shared" si="72"/>
        <v>15387.465290029801</v>
      </c>
      <c r="Y115" s="18">
        <f t="shared" si="61"/>
        <v>5.1000000000000004E-3</v>
      </c>
      <c r="Z115" s="20">
        <f t="shared" si="78"/>
        <v>15388.611656193911</v>
      </c>
      <c r="AA115" s="27" t="b">
        <f t="shared" si="62"/>
        <v>1</v>
      </c>
      <c r="AB115" s="6"/>
      <c r="AC115" s="20">
        <f t="shared" si="79"/>
        <v>76.937326450149001</v>
      </c>
      <c r="AD115" s="20">
        <f t="shared" si="63"/>
        <v>48.774930580059603</v>
      </c>
      <c r="AE115" s="20">
        <f t="shared" si="64"/>
        <v>28.162395870089398</v>
      </c>
      <c r="AF115" s="20">
        <f t="shared" si="65"/>
        <v>20.62398408217199</v>
      </c>
      <c r="AH115" s="20">
        <f t="shared" si="73"/>
        <v>20516.620386706407</v>
      </c>
      <c r="AI115" s="18">
        <f t="shared" si="66"/>
        <v>5.1000000000000004E-3</v>
      </c>
      <c r="AJ115" s="20">
        <f t="shared" si="80"/>
        <v>20518.148874925217</v>
      </c>
      <c r="AK115" s="27" t="b">
        <f t="shared" si="67"/>
        <v>1</v>
      </c>
      <c r="AL115" s="6"/>
      <c r="AM115" s="20">
        <f t="shared" si="81"/>
        <v>102.58310193353203</v>
      </c>
      <c r="AN115" s="20">
        <f t="shared" si="82"/>
        <v>59.033240773412814</v>
      </c>
      <c r="AO115" s="20">
        <f t="shared" si="68"/>
        <v>43.549861160119221</v>
      </c>
      <c r="AP115" s="20">
        <f t="shared" si="69"/>
        <v>31.892586393937652</v>
      </c>
    </row>
    <row r="116" spans="2:42" x14ac:dyDescent="0.25">
      <c r="B116" s="16">
        <f t="shared" si="83"/>
        <v>9</v>
      </c>
      <c r="C116" s="22">
        <v>106</v>
      </c>
      <c r="D116" s="20">
        <f t="shared" si="70"/>
        <v>5129.5372187313042</v>
      </c>
      <c r="E116" s="18">
        <f>Data!C110</f>
        <v>4.7000000000000002E-3</v>
      </c>
      <c r="F116" s="20">
        <f t="shared" si="74"/>
        <v>5127.8778134410441</v>
      </c>
      <c r="G116" s="27" t="b">
        <f t="shared" si="52"/>
        <v>1</v>
      </c>
      <c r="H116" s="6"/>
      <c r="I116" s="20">
        <f t="shared" si="75"/>
        <v>25.647686093656521</v>
      </c>
      <c r="J116" s="20">
        <f t="shared" si="53"/>
        <v>28.259074437462608</v>
      </c>
      <c r="K116" s="20">
        <f t="shared" si="54"/>
        <v>-2.6113883438060874</v>
      </c>
      <c r="L116" s="20">
        <f t="shared" si="55"/>
        <v>-1.9066610473450303</v>
      </c>
      <c r="N116" s="20">
        <f t="shared" si="71"/>
        <v>10259.074437462608</v>
      </c>
      <c r="O116" s="19">
        <f t="shared" si="56"/>
        <v>4.7000000000000002E-3</v>
      </c>
      <c r="P116" s="20">
        <f t="shared" si="76"/>
        <v>10255.755626882088</v>
      </c>
      <c r="Q116" s="27" t="b">
        <f t="shared" si="57"/>
        <v>1</v>
      </c>
      <c r="R116" s="6"/>
      <c r="S116" s="20">
        <f t="shared" si="77"/>
        <v>51.295372187313042</v>
      </c>
      <c r="T116" s="20">
        <f t="shared" si="58"/>
        <v>38.518148874925217</v>
      </c>
      <c r="U116" s="20">
        <f t="shared" si="59"/>
        <v>12.777223312387825</v>
      </c>
      <c r="V116" s="20">
        <f t="shared" si="60"/>
        <v>9.3290735714365027</v>
      </c>
      <c r="X116" s="20">
        <f t="shared" si="72"/>
        <v>15388.611656193911</v>
      </c>
      <c r="Y116" s="18">
        <f t="shared" si="61"/>
        <v>4.7000000000000002E-3</v>
      </c>
      <c r="Z116" s="20">
        <f t="shared" si="78"/>
        <v>15383.63344032313</v>
      </c>
      <c r="AA116" s="27" t="b">
        <f t="shared" si="62"/>
        <v>1</v>
      </c>
      <c r="AB116" s="6"/>
      <c r="AC116" s="20">
        <f t="shared" si="79"/>
        <v>76.943058280969552</v>
      </c>
      <c r="AD116" s="20">
        <f t="shared" si="63"/>
        <v>48.777223312387818</v>
      </c>
      <c r="AE116" s="20">
        <f t="shared" si="64"/>
        <v>28.165834968581734</v>
      </c>
      <c r="AF116" s="20">
        <f t="shared" si="65"/>
        <v>20.564808190218031</v>
      </c>
      <c r="AH116" s="20">
        <f t="shared" si="73"/>
        <v>20518.148874925217</v>
      </c>
      <c r="AI116" s="18">
        <f t="shared" si="66"/>
        <v>4.7000000000000002E-3</v>
      </c>
      <c r="AJ116" s="20">
        <f t="shared" si="80"/>
        <v>20511.511253764176</v>
      </c>
      <c r="AK116" s="27" t="b">
        <f t="shared" si="67"/>
        <v>1</v>
      </c>
      <c r="AL116" s="6"/>
      <c r="AM116" s="20">
        <f t="shared" si="81"/>
        <v>102.59074437462608</v>
      </c>
      <c r="AN116" s="20">
        <f t="shared" si="82"/>
        <v>59.036297749850434</v>
      </c>
      <c r="AO116" s="20">
        <f t="shared" si="68"/>
        <v>43.55444662477565</v>
      </c>
      <c r="AP116" s="20">
        <f t="shared" si="69"/>
        <v>31.80054280899957</v>
      </c>
    </row>
    <row r="117" spans="2:42" x14ac:dyDescent="0.25">
      <c r="B117" s="16">
        <f t="shared" si="83"/>
        <v>9</v>
      </c>
      <c r="C117" s="22">
        <v>107</v>
      </c>
      <c r="D117" s="20">
        <f t="shared" si="70"/>
        <v>5127.8778134410441</v>
      </c>
      <c r="E117" s="18">
        <f>Data!C111</f>
        <v>8.0999999999999996E-3</v>
      </c>
      <c r="F117" s="20">
        <f t="shared" si="74"/>
        <v>5143.5665556112663</v>
      </c>
      <c r="G117" s="27" t="b">
        <f t="shared" si="52"/>
        <v>1</v>
      </c>
      <c r="H117" s="6"/>
      <c r="I117" s="20">
        <f t="shared" si="75"/>
        <v>25.639389067205222</v>
      </c>
      <c r="J117" s="20">
        <f t="shared" si="53"/>
        <v>28.255755626882088</v>
      </c>
      <c r="K117" s="20">
        <f t="shared" si="54"/>
        <v>-2.6163665596768659</v>
      </c>
      <c r="L117" s="20">
        <f t="shared" si="55"/>
        <v>-1.9045820613102757</v>
      </c>
      <c r="N117" s="20">
        <f t="shared" si="71"/>
        <v>10255.755626882088</v>
      </c>
      <c r="O117" s="19">
        <f t="shared" si="56"/>
        <v>8.0999999999999996E-3</v>
      </c>
      <c r="P117" s="20">
        <f t="shared" si="76"/>
        <v>10287.133111222533</v>
      </c>
      <c r="Q117" s="27" t="b">
        <f t="shared" si="57"/>
        <v>1</v>
      </c>
      <c r="R117" s="6"/>
      <c r="S117" s="20">
        <f t="shared" si="77"/>
        <v>51.278778134410445</v>
      </c>
      <c r="T117" s="20">
        <f t="shared" si="58"/>
        <v>38.511511253764176</v>
      </c>
      <c r="U117" s="20">
        <f t="shared" si="59"/>
        <v>12.767266880646268</v>
      </c>
      <c r="V117" s="20">
        <f t="shared" si="60"/>
        <v>9.2939222842852978</v>
      </c>
      <c r="X117" s="20">
        <f t="shared" si="72"/>
        <v>15383.63344032313</v>
      </c>
      <c r="Y117" s="18">
        <f t="shared" si="61"/>
        <v>8.0999999999999996E-3</v>
      </c>
      <c r="Z117" s="20">
        <f t="shared" si="78"/>
        <v>15430.6996668338</v>
      </c>
      <c r="AA117" s="27" t="b">
        <f t="shared" si="62"/>
        <v>1</v>
      </c>
      <c r="AB117" s="6"/>
      <c r="AC117" s="20">
        <f t="shared" si="79"/>
        <v>76.91816720161566</v>
      </c>
      <c r="AD117" s="20">
        <f t="shared" si="63"/>
        <v>48.767266880646261</v>
      </c>
      <c r="AE117" s="20">
        <f t="shared" si="64"/>
        <v>28.150900320969399</v>
      </c>
      <c r="AF117" s="20">
        <f t="shared" si="65"/>
        <v>20.492426629880867</v>
      </c>
      <c r="AH117" s="20">
        <f t="shared" si="73"/>
        <v>20511.511253764176</v>
      </c>
      <c r="AI117" s="18">
        <f t="shared" si="66"/>
        <v>8.0999999999999996E-3</v>
      </c>
      <c r="AJ117" s="20">
        <f t="shared" si="80"/>
        <v>20574.266222445065</v>
      </c>
      <c r="AK117" s="27" t="b">
        <f t="shared" si="67"/>
        <v>1</v>
      </c>
      <c r="AL117" s="6"/>
      <c r="AM117" s="20">
        <f t="shared" si="81"/>
        <v>102.55755626882089</v>
      </c>
      <c r="AN117" s="20">
        <f t="shared" si="82"/>
        <v>59.023022507528353</v>
      </c>
      <c r="AO117" s="20">
        <f t="shared" si="68"/>
        <v>43.534533761292536</v>
      </c>
      <c r="AP117" s="20">
        <f t="shared" si="69"/>
        <v>31.690930975476444</v>
      </c>
    </row>
    <row r="118" spans="2:42" x14ac:dyDescent="0.25">
      <c r="B118" s="16">
        <f t="shared" si="83"/>
        <v>9</v>
      </c>
      <c r="C118" s="22">
        <v>108</v>
      </c>
      <c r="D118" s="20">
        <f t="shared" si="70"/>
        <v>5143.5665556112663</v>
      </c>
      <c r="E118" s="18">
        <f>Data!C112</f>
        <v>7.7999999999999996E-3</v>
      </c>
      <c r="F118" s="20">
        <f t="shared" si="74"/>
        <v>5157.7679428713091</v>
      </c>
      <c r="G118" s="27" t="b">
        <f t="shared" si="52"/>
        <v>1</v>
      </c>
      <c r="H118" s="6"/>
      <c r="I118" s="20">
        <f t="shared" si="75"/>
        <v>25.717832778056334</v>
      </c>
      <c r="J118" s="20">
        <f t="shared" si="53"/>
        <v>28.287133111222531</v>
      </c>
      <c r="K118" s="20">
        <f t="shared" si="54"/>
        <v>-2.569300333166197</v>
      </c>
      <c r="L118" s="20">
        <f t="shared" si="55"/>
        <v>-1.8647260590876624</v>
      </c>
      <c r="N118" s="20">
        <f t="shared" si="71"/>
        <v>10287.133111222533</v>
      </c>
      <c r="O118" s="19">
        <f t="shared" si="56"/>
        <v>7.7999999999999996E-3</v>
      </c>
      <c r="P118" s="20">
        <f t="shared" si="76"/>
        <v>10315.535885742618</v>
      </c>
      <c r="Q118" s="27" t="b">
        <f t="shared" si="57"/>
        <v>1</v>
      </c>
      <c r="R118" s="6"/>
      <c r="S118" s="20">
        <f t="shared" si="77"/>
        <v>51.435665556112667</v>
      </c>
      <c r="T118" s="20">
        <f t="shared" si="58"/>
        <v>38.574266222445061</v>
      </c>
      <c r="U118" s="20">
        <f t="shared" si="59"/>
        <v>12.861399333667606</v>
      </c>
      <c r="V118" s="20">
        <f t="shared" si="60"/>
        <v>9.3344426045623088</v>
      </c>
      <c r="X118" s="20">
        <f t="shared" si="72"/>
        <v>15430.6996668338</v>
      </c>
      <c r="Y118" s="18">
        <f t="shared" si="61"/>
        <v>7.7999999999999996E-3</v>
      </c>
      <c r="Z118" s="20">
        <f t="shared" si="78"/>
        <v>15473.303828613929</v>
      </c>
      <c r="AA118" s="27" t="b">
        <f t="shared" si="62"/>
        <v>1</v>
      </c>
      <c r="AB118" s="6"/>
      <c r="AC118" s="20">
        <f t="shared" si="79"/>
        <v>77.153498334169001</v>
      </c>
      <c r="AD118" s="20">
        <f t="shared" si="63"/>
        <v>48.861399333667599</v>
      </c>
      <c r="AE118" s="20">
        <f t="shared" si="64"/>
        <v>28.292099000501402</v>
      </c>
      <c r="AF118" s="20">
        <f t="shared" si="65"/>
        <v>20.533611268212272</v>
      </c>
      <c r="AH118" s="20">
        <f t="shared" si="73"/>
        <v>20574.266222445065</v>
      </c>
      <c r="AI118" s="18">
        <f t="shared" si="66"/>
        <v>7.7999999999999996E-3</v>
      </c>
      <c r="AJ118" s="20">
        <f t="shared" si="80"/>
        <v>20631.071771485236</v>
      </c>
      <c r="AK118" s="27" t="b">
        <f t="shared" si="67"/>
        <v>1</v>
      </c>
      <c r="AL118" s="6"/>
      <c r="AM118" s="20">
        <f t="shared" si="81"/>
        <v>102.87133111222533</v>
      </c>
      <c r="AN118" s="20">
        <f t="shared" si="82"/>
        <v>59.14853244489013</v>
      </c>
      <c r="AO118" s="20">
        <f t="shared" si="68"/>
        <v>43.722798667335205</v>
      </c>
      <c r="AP118" s="20">
        <f t="shared" si="69"/>
        <v>31.732779931862243</v>
      </c>
    </row>
    <row r="119" spans="2:42" x14ac:dyDescent="0.25">
      <c r="B119" s="16">
        <f t="shared" si="83"/>
        <v>10</v>
      </c>
      <c r="C119" s="22">
        <v>109</v>
      </c>
      <c r="D119" s="20">
        <f t="shared" si="70"/>
        <v>5657.7679428713091</v>
      </c>
      <c r="E119" s="18">
        <f>Data!C113</f>
        <v>1.1299999999999999E-2</v>
      </c>
      <c r="F119" s="20">
        <f t="shared" si="74"/>
        <v>5693.0922170226258</v>
      </c>
      <c r="G119" s="27" t="b">
        <f t="shared" si="52"/>
        <v>1</v>
      </c>
      <c r="H119" s="6"/>
      <c r="I119" s="20">
        <f t="shared" si="75"/>
        <v>28.288839714356545</v>
      </c>
      <c r="J119" s="20">
        <f t="shared" si="53"/>
        <v>29.315535885742619</v>
      </c>
      <c r="K119" s="20">
        <f t="shared" si="54"/>
        <v>-1.0266961713860745</v>
      </c>
      <c r="L119" s="20">
        <f t="shared" si="55"/>
        <v>-0.74291850532987003</v>
      </c>
      <c r="N119" s="20">
        <f t="shared" si="71"/>
        <v>11315.535885742618</v>
      </c>
      <c r="O119" s="19">
        <f t="shared" si="56"/>
        <v>1.1299999999999999E-2</v>
      </c>
      <c r="P119" s="20">
        <f t="shared" si="76"/>
        <v>11386.184434045252</v>
      </c>
      <c r="Q119" s="27" t="b">
        <f t="shared" si="57"/>
        <v>1</v>
      </c>
      <c r="R119" s="6"/>
      <c r="S119" s="20">
        <f t="shared" si="77"/>
        <v>56.57767942871309</v>
      </c>
      <c r="T119" s="20">
        <f t="shared" si="58"/>
        <v>40.631071771485239</v>
      </c>
      <c r="U119" s="20">
        <f t="shared" si="59"/>
        <v>15.946607657227851</v>
      </c>
      <c r="V119" s="20">
        <f t="shared" si="60"/>
        <v>11.53898325129204</v>
      </c>
      <c r="X119" s="20">
        <f t="shared" si="72"/>
        <v>16973.303828613927</v>
      </c>
      <c r="Y119" s="18">
        <f t="shared" si="61"/>
        <v>1.1299999999999999E-2</v>
      </c>
      <c r="Z119" s="20">
        <f t="shared" si="78"/>
        <v>17079.276651067878</v>
      </c>
      <c r="AA119" s="27" t="b">
        <f t="shared" si="62"/>
        <v>1</v>
      </c>
      <c r="AB119" s="6"/>
      <c r="AC119" s="20">
        <f t="shared" si="79"/>
        <v>84.866519143069638</v>
      </c>
      <c r="AD119" s="20">
        <f t="shared" si="63"/>
        <v>51.946607657227858</v>
      </c>
      <c r="AE119" s="20">
        <f t="shared" si="64"/>
        <v>32.91991148584178</v>
      </c>
      <c r="AF119" s="20">
        <f t="shared" si="65"/>
        <v>23.820885007913954</v>
      </c>
      <c r="AH119" s="20">
        <f t="shared" si="73"/>
        <v>22631.071771485236</v>
      </c>
      <c r="AI119" s="18">
        <f t="shared" si="66"/>
        <v>1.1299999999999999E-2</v>
      </c>
      <c r="AJ119" s="20">
        <f t="shared" si="80"/>
        <v>22772.368868090503</v>
      </c>
      <c r="AK119" s="27" t="b">
        <f t="shared" si="67"/>
        <v>1</v>
      </c>
      <c r="AL119" s="6"/>
      <c r="AM119" s="20">
        <f t="shared" si="81"/>
        <v>113.15535885742618</v>
      </c>
      <c r="AN119" s="20">
        <f t="shared" si="82"/>
        <v>63.26214354297047</v>
      </c>
      <c r="AO119" s="20">
        <f t="shared" si="68"/>
        <v>49.893215314455709</v>
      </c>
      <c r="AP119" s="20">
        <f t="shared" si="69"/>
        <v>36.102786764535864</v>
      </c>
    </row>
    <row r="120" spans="2:42" x14ac:dyDescent="0.25">
      <c r="B120" s="16">
        <f t="shared" si="83"/>
        <v>10</v>
      </c>
      <c r="C120" s="22">
        <v>110</v>
      </c>
      <c r="D120" s="20">
        <f t="shared" si="70"/>
        <v>5693.0922170226258</v>
      </c>
      <c r="E120" s="18">
        <f>Data!C114</f>
        <v>8.0000000000000002E-3</v>
      </c>
      <c r="F120" s="20">
        <f t="shared" si="74"/>
        <v>5709.9437699850123</v>
      </c>
      <c r="G120" s="27" t="b">
        <f t="shared" si="52"/>
        <v>1</v>
      </c>
      <c r="H120" s="6"/>
      <c r="I120" s="20">
        <f t="shared" si="75"/>
        <v>28.46546108511313</v>
      </c>
      <c r="J120" s="20">
        <f t="shared" si="53"/>
        <v>29.386184434045251</v>
      </c>
      <c r="K120" s="20">
        <f t="shared" si="54"/>
        <v>-0.92072334893212116</v>
      </c>
      <c r="L120" s="20">
        <f t="shared" si="55"/>
        <v>-0.66424372055074732</v>
      </c>
      <c r="N120" s="20">
        <f t="shared" si="71"/>
        <v>11386.184434045252</v>
      </c>
      <c r="O120" s="19">
        <f t="shared" si="56"/>
        <v>8.0000000000000002E-3</v>
      </c>
      <c r="P120" s="20">
        <f t="shared" si="76"/>
        <v>11419.887539970025</v>
      </c>
      <c r="Q120" s="27" t="b">
        <f t="shared" si="57"/>
        <v>1</v>
      </c>
      <c r="R120" s="6"/>
      <c r="S120" s="20">
        <f t="shared" si="77"/>
        <v>56.93092217022626</v>
      </c>
      <c r="T120" s="20">
        <f t="shared" si="58"/>
        <v>40.772368868090503</v>
      </c>
      <c r="U120" s="20">
        <f t="shared" si="59"/>
        <v>16.158553302135758</v>
      </c>
      <c r="V120" s="20">
        <f t="shared" si="60"/>
        <v>11.657375232828498</v>
      </c>
      <c r="X120" s="20">
        <f t="shared" si="72"/>
        <v>17079.276651067878</v>
      </c>
      <c r="Y120" s="18">
        <f t="shared" si="61"/>
        <v>8.0000000000000002E-3</v>
      </c>
      <c r="Z120" s="20">
        <f t="shared" si="78"/>
        <v>17129.83130995504</v>
      </c>
      <c r="AA120" s="27" t="b">
        <f t="shared" si="62"/>
        <v>1</v>
      </c>
      <c r="AB120" s="6"/>
      <c r="AC120" s="20">
        <f t="shared" si="79"/>
        <v>85.396383255339387</v>
      </c>
      <c r="AD120" s="20">
        <f t="shared" si="63"/>
        <v>52.158553302135758</v>
      </c>
      <c r="AE120" s="20">
        <f t="shared" si="64"/>
        <v>33.237829953203629</v>
      </c>
      <c r="AF120" s="20">
        <f t="shared" si="65"/>
        <v>23.978994186207736</v>
      </c>
      <c r="AH120" s="20">
        <f t="shared" si="73"/>
        <v>22772.368868090503</v>
      </c>
      <c r="AI120" s="18">
        <f t="shared" si="66"/>
        <v>8.0000000000000002E-3</v>
      </c>
      <c r="AJ120" s="20">
        <f t="shared" si="80"/>
        <v>22839.775079940049</v>
      </c>
      <c r="AK120" s="27" t="b">
        <f t="shared" si="67"/>
        <v>1</v>
      </c>
      <c r="AL120" s="6"/>
      <c r="AM120" s="20">
        <f t="shared" si="81"/>
        <v>113.86184434045252</v>
      </c>
      <c r="AN120" s="20">
        <f t="shared" si="82"/>
        <v>63.544737736181006</v>
      </c>
      <c r="AO120" s="20">
        <f t="shared" si="68"/>
        <v>50.317106604271515</v>
      </c>
      <c r="AP120" s="20">
        <f t="shared" si="69"/>
        <v>36.300613139586986</v>
      </c>
    </row>
    <row r="121" spans="2:42" x14ac:dyDescent="0.25">
      <c r="B121" s="16">
        <f t="shared" si="83"/>
        <v>10</v>
      </c>
      <c r="C121" s="22">
        <v>111</v>
      </c>
      <c r="D121" s="20">
        <f t="shared" si="70"/>
        <v>5709.9437699850123</v>
      </c>
      <c r="E121" s="18">
        <f>Data!C115</f>
        <v>1.17E-2</v>
      </c>
      <c r="F121" s="20">
        <f t="shared" si="74"/>
        <v>5747.866361533368</v>
      </c>
      <c r="G121" s="27" t="b">
        <f t="shared" si="52"/>
        <v>1</v>
      </c>
      <c r="H121" s="6"/>
      <c r="I121" s="20">
        <f t="shared" si="75"/>
        <v>28.54971884992506</v>
      </c>
      <c r="J121" s="20">
        <f t="shared" si="53"/>
        <v>29.419887539970027</v>
      </c>
      <c r="K121" s="20">
        <f t="shared" si="54"/>
        <v>-0.87016869004496655</v>
      </c>
      <c r="L121" s="20">
        <f t="shared" si="55"/>
        <v>-0.62589404630982004</v>
      </c>
      <c r="N121" s="20">
        <f t="shared" si="71"/>
        <v>11419.887539970025</v>
      </c>
      <c r="O121" s="19">
        <f t="shared" si="56"/>
        <v>1.17E-2</v>
      </c>
      <c r="P121" s="20">
        <f t="shared" si="76"/>
        <v>11495.732723066736</v>
      </c>
      <c r="Q121" s="27" t="b">
        <f t="shared" si="57"/>
        <v>1</v>
      </c>
      <c r="R121" s="6"/>
      <c r="S121" s="20">
        <f t="shared" si="77"/>
        <v>57.099437699850121</v>
      </c>
      <c r="T121" s="20">
        <f t="shared" si="58"/>
        <v>40.839775079940054</v>
      </c>
      <c r="U121" s="20">
        <f t="shared" si="59"/>
        <v>16.259662619910067</v>
      </c>
      <c r="V121" s="20">
        <f t="shared" si="60"/>
        <v>11.695233516483048</v>
      </c>
      <c r="X121" s="20">
        <f t="shared" si="72"/>
        <v>17129.83130995504</v>
      </c>
      <c r="Y121" s="18">
        <f t="shared" si="61"/>
        <v>1.17E-2</v>
      </c>
      <c r="Z121" s="20">
        <f t="shared" si="78"/>
        <v>17243.599084600108</v>
      </c>
      <c r="AA121" s="27" t="b">
        <f t="shared" si="62"/>
        <v>1</v>
      </c>
      <c r="AB121" s="6"/>
      <c r="AC121" s="20">
        <f t="shared" si="79"/>
        <v>85.649156549775199</v>
      </c>
      <c r="AD121" s="20">
        <f t="shared" si="63"/>
        <v>52.259662619910081</v>
      </c>
      <c r="AE121" s="20">
        <f t="shared" si="64"/>
        <v>33.389493929865118</v>
      </c>
      <c r="AF121" s="20">
        <f t="shared" si="65"/>
        <v>24.016361079275928</v>
      </c>
      <c r="AH121" s="20">
        <f t="shared" si="73"/>
        <v>22839.775079940049</v>
      </c>
      <c r="AI121" s="18">
        <f t="shared" si="66"/>
        <v>1.17E-2</v>
      </c>
      <c r="AJ121" s="20">
        <f t="shared" si="80"/>
        <v>22991.465446133472</v>
      </c>
      <c r="AK121" s="27" t="b">
        <f t="shared" si="67"/>
        <v>1</v>
      </c>
      <c r="AL121" s="6"/>
      <c r="AM121" s="20">
        <f t="shared" si="81"/>
        <v>114.19887539970024</v>
      </c>
      <c r="AN121" s="20">
        <f t="shared" si="82"/>
        <v>63.679550159880101</v>
      </c>
      <c r="AO121" s="20">
        <f t="shared" si="68"/>
        <v>50.519325239820141</v>
      </c>
      <c r="AP121" s="20">
        <f t="shared" si="69"/>
        <v>36.337488642068791</v>
      </c>
    </row>
    <row r="122" spans="2:42" x14ac:dyDescent="0.25">
      <c r="B122" s="16">
        <f t="shared" si="83"/>
        <v>10</v>
      </c>
      <c r="C122" s="22">
        <v>112</v>
      </c>
      <c r="D122" s="20">
        <f t="shared" si="70"/>
        <v>5747.866361533368</v>
      </c>
      <c r="E122" s="18">
        <f>Data!C116</f>
        <v>8.6999999999999994E-3</v>
      </c>
      <c r="F122" s="20">
        <f t="shared" si="74"/>
        <v>5768.8834348843138</v>
      </c>
      <c r="G122" s="27" t="b">
        <f t="shared" si="52"/>
        <v>1</v>
      </c>
      <c r="H122" s="6"/>
      <c r="I122" s="20">
        <f t="shared" si="75"/>
        <v>28.73933180766684</v>
      </c>
      <c r="J122" s="20">
        <f t="shared" si="53"/>
        <v>29.495732723066737</v>
      </c>
      <c r="K122" s="20">
        <f t="shared" si="54"/>
        <v>-0.7564009153998974</v>
      </c>
      <c r="L122" s="20">
        <f t="shared" si="55"/>
        <v>-0.542435969692452</v>
      </c>
      <c r="N122" s="20">
        <f t="shared" si="71"/>
        <v>11495.732723066736</v>
      </c>
      <c r="O122" s="19">
        <f t="shared" si="56"/>
        <v>8.6999999999999994E-3</v>
      </c>
      <c r="P122" s="20">
        <f t="shared" si="76"/>
        <v>11537.766869768628</v>
      </c>
      <c r="Q122" s="27" t="b">
        <f t="shared" si="57"/>
        <v>1</v>
      </c>
      <c r="R122" s="6"/>
      <c r="S122" s="20">
        <f t="shared" si="77"/>
        <v>57.47866361533368</v>
      </c>
      <c r="T122" s="20">
        <f t="shared" si="58"/>
        <v>40.991465446133475</v>
      </c>
      <c r="U122" s="20">
        <f t="shared" si="59"/>
        <v>16.487198169200205</v>
      </c>
      <c r="V122" s="20">
        <f t="shared" si="60"/>
        <v>11.823424779560948</v>
      </c>
      <c r="X122" s="20">
        <f t="shared" si="72"/>
        <v>17243.599084600108</v>
      </c>
      <c r="Y122" s="18">
        <f t="shared" si="61"/>
        <v>8.6999999999999994E-3</v>
      </c>
      <c r="Z122" s="20">
        <f t="shared" si="78"/>
        <v>17306.650304652947</v>
      </c>
      <c r="AA122" s="27" t="b">
        <f t="shared" si="62"/>
        <v>1</v>
      </c>
      <c r="AB122" s="6"/>
      <c r="AC122" s="20">
        <f t="shared" si="79"/>
        <v>86.217995423000545</v>
      </c>
      <c r="AD122" s="20">
        <f t="shared" si="63"/>
        <v>52.487198169200219</v>
      </c>
      <c r="AE122" s="20">
        <f t="shared" si="64"/>
        <v>33.730797253800326</v>
      </c>
      <c r="AF122" s="20">
        <f t="shared" si="65"/>
        <v>24.189285528814363</v>
      </c>
      <c r="AH122" s="20">
        <f t="shared" si="73"/>
        <v>22991.465446133472</v>
      </c>
      <c r="AI122" s="18">
        <f t="shared" si="66"/>
        <v>8.6999999999999994E-3</v>
      </c>
      <c r="AJ122" s="20">
        <f t="shared" si="80"/>
        <v>23075.533739537255</v>
      </c>
      <c r="AK122" s="27" t="b">
        <f t="shared" si="67"/>
        <v>1</v>
      </c>
      <c r="AL122" s="6"/>
      <c r="AM122" s="20">
        <f t="shared" si="81"/>
        <v>114.95732723066736</v>
      </c>
      <c r="AN122" s="20">
        <f t="shared" si="82"/>
        <v>63.982930892266943</v>
      </c>
      <c r="AO122" s="20">
        <f t="shared" si="68"/>
        <v>50.974396338400418</v>
      </c>
      <c r="AP122" s="20">
        <f t="shared" si="69"/>
        <v>36.555146278067753</v>
      </c>
    </row>
    <row r="123" spans="2:42" x14ac:dyDescent="0.25">
      <c r="B123" s="16">
        <f t="shared" si="83"/>
        <v>10</v>
      </c>
      <c r="C123" s="22">
        <v>113</v>
      </c>
      <c r="D123" s="20">
        <f t="shared" si="70"/>
        <v>5768.8834348843138</v>
      </c>
      <c r="E123" s="18">
        <f>Data!C117</f>
        <v>4.3E-3</v>
      </c>
      <c r="F123" s="20">
        <f t="shared" si="74"/>
        <v>5764.7211854860443</v>
      </c>
      <c r="G123" s="27" t="b">
        <f t="shared" si="52"/>
        <v>1</v>
      </c>
      <c r="H123" s="6"/>
      <c r="I123" s="20">
        <f t="shared" si="75"/>
        <v>28.844417174421569</v>
      </c>
      <c r="J123" s="20">
        <f t="shared" si="53"/>
        <v>29.537766869768628</v>
      </c>
      <c r="K123" s="20">
        <f t="shared" si="54"/>
        <v>-0.69334969534705948</v>
      </c>
      <c r="L123" s="20">
        <f t="shared" si="55"/>
        <v>-0.49573300086022792</v>
      </c>
      <c r="N123" s="20">
        <f t="shared" si="71"/>
        <v>11537.766869768628</v>
      </c>
      <c r="O123" s="19">
        <f t="shared" si="56"/>
        <v>4.3E-3</v>
      </c>
      <c r="P123" s="20">
        <f t="shared" si="76"/>
        <v>11529.442370972089</v>
      </c>
      <c r="Q123" s="27" t="b">
        <f t="shared" si="57"/>
        <v>1</v>
      </c>
      <c r="R123" s="6"/>
      <c r="S123" s="20">
        <f t="shared" si="77"/>
        <v>57.688834348843137</v>
      </c>
      <c r="T123" s="20">
        <f t="shared" si="58"/>
        <v>41.075533739537256</v>
      </c>
      <c r="U123" s="20">
        <f t="shared" si="59"/>
        <v>16.613300609305881</v>
      </c>
      <c r="V123" s="20">
        <f t="shared" si="60"/>
        <v>11.878221654257464</v>
      </c>
      <c r="X123" s="20">
        <f t="shared" si="72"/>
        <v>17306.650304652947</v>
      </c>
      <c r="Y123" s="18">
        <f t="shared" si="61"/>
        <v>4.3E-3</v>
      </c>
      <c r="Z123" s="20">
        <f t="shared" si="78"/>
        <v>17294.163556458137</v>
      </c>
      <c r="AA123" s="27" t="b">
        <f t="shared" si="62"/>
        <v>1</v>
      </c>
      <c r="AB123" s="6"/>
      <c r="AC123" s="20">
        <f t="shared" si="79"/>
        <v>86.533251523264738</v>
      </c>
      <c r="AD123" s="20">
        <f t="shared" si="63"/>
        <v>52.613300609305895</v>
      </c>
      <c r="AE123" s="20">
        <f t="shared" si="64"/>
        <v>33.919950913958843</v>
      </c>
      <c r="AF123" s="20">
        <f t="shared" si="65"/>
        <v>24.252176309375169</v>
      </c>
      <c r="AH123" s="20">
        <f t="shared" si="73"/>
        <v>23075.533739537255</v>
      </c>
      <c r="AI123" s="18">
        <f t="shared" si="66"/>
        <v>4.3E-3</v>
      </c>
      <c r="AJ123" s="20">
        <f t="shared" si="80"/>
        <v>23058.884741944177</v>
      </c>
      <c r="AK123" s="27" t="b">
        <f t="shared" si="67"/>
        <v>1</v>
      </c>
      <c r="AL123" s="6"/>
      <c r="AM123" s="20">
        <f t="shared" si="81"/>
        <v>115.37766869768627</v>
      </c>
      <c r="AN123" s="20">
        <f t="shared" si="82"/>
        <v>64.151067479074513</v>
      </c>
      <c r="AO123" s="20">
        <f t="shared" si="68"/>
        <v>51.226601218611762</v>
      </c>
      <c r="AP123" s="20">
        <f t="shared" si="69"/>
        <v>36.626130964492845</v>
      </c>
    </row>
    <row r="124" spans="2:42" x14ac:dyDescent="0.25">
      <c r="B124" s="16">
        <f t="shared" si="83"/>
        <v>10</v>
      </c>
      <c r="C124" s="22">
        <v>114</v>
      </c>
      <c r="D124" s="20">
        <f t="shared" si="70"/>
        <v>5764.7211854860443</v>
      </c>
      <c r="E124" s="18">
        <f>Data!C118</f>
        <v>8.3000000000000001E-3</v>
      </c>
      <c r="F124" s="20">
        <f t="shared" si="74"/>
        <v>5783.505529468951</v>
      </c>
      <c r="G124" s="27" t="b">
        <f t="shared" si="52"/>
        <v>1</v>
      </c>
      <c r="H124" s="6"/>
      <c r="I124" s="20">
        <f t="shared" si="75"/>
        <v>28.823605927430222</v>
      </c>
      <c r="J124" s="20">
        <f t="shared" si="53"/>
        <v>29.529442370972088</v>
      </c>
      <c r="K124" s="20">
        <f t="shared" si="54"/>
        <v>-0.70583644354186603</v>
      </c>
      <c r="L124" s="20">
        <f t="shared" si="55"/>
        <v>-0.50315135507865894</v>
      </c>
      <c r="N124" s="20">
        <f t="shared" si="71"/>
        <v>11529.442370972089</v>
      </c>
      <c r="O124" s="19">
        <f t="shared" si="56"/>
        <v>8.3000000000000001E-3</v>
      </c>
      <c r="P124" s="20">
        <f t="shared" si="76"/>
        <v>11567.011058937902</v>
      </c>
      <c r="Q124" s="27" t="b">
        <f t="shared" si="57"/>
        <v>1</v>
      </c>
      <c r="R124" s="6"/>
      <c r="S124" s="20">
        <f t="shared" si="77"/>
        <v>57.647211854860444</v>
      </c>
      <c r="T124" s="20">
        <f t="shared" si="58"/>
        <v>41.058884741944176</v>
      </c>
      <c r="U124" s="20">
        <f t="shared" si="59"/>
        <v>16.588327112916268</v>
      </c>
      <c r="V124" s="20">
        <f t="shared" si="60"/>
        <v>11.824891363599333</v>
      </c>
      <c r="X124" s="20">
        <f t="shared" si="72"/>
        <v>17294.163556458137</v>
      </c>
      <c r="Y124" s="18">
        <f t="shared" si="61"/>
        <v>8.3000000000000001E-3</v>
      </c>
      <c r="Z124" s="20">
        <f t="shared" si="78"/>
        <v>17350.516588406856</v>
      </c>
      <c r="AA124" s="27" t="b">
        <f t="shared" si="62"/>
        <v>1</v>
      </c>
      <c r="AB124" s="6"/>
      <c r="AC124" s="20">
        <f t="shared" si="79"/>
        <v>86.470817782290695</v>
      </c>
      <c r="AD124" s="20">
        <f t="shared" si="63"/>
        <v>52.588327112916275</v>
      </c>
      <c r="AE124" s="20">
        <f t="shared" si="64"/>
        <v>33.88249066937442</v>
      </c>
      <c r="AF124" s="20">
        <f t="shared" si="65"/>
        <v>24.152934082277337</v>
      </c>
      <c r="AH124" s="20">
        <f t="shared" si="73"/>
        <v>23058.884741944177</v>
      </c>
      <c r="AI124" s="18">
        <f t="shared" si="66"/>
        <v>8.3000000000000001E-3</v>
      </c>
      <c r="AJ124" s="20">
        <f t="shared" si="80"/>
        <v>23134.022117875804</v>
      </c>
      <c r="AK124" s="27" t="b">
        <f t="shared" si="67"/>
        <v>1</v>
      </c>
      <c r="AL124" s="6"/>
      <c r="AM124" s="20">
        <f t="shared" si="81"/>
        <v>115.29442370972089</v>
      </c>
      <c r="AN124" s="20">
        <f t="shared" si="82"/>
        <v>64.117769483888353</v>
      </c>
      <c r="AO124" s="20">
        <f t="shared" si="68"/>
        <v>51.176654225832536</v>
      </c>
      <c r="AP124" s="20">
        <f t="shared" si="69"/>
        <v>36.480976800955311</v>
      </c>
    </row>
    <row r="125" spans="2:42" x14ac:dyDescent="0.25">
      <c r="B125" s="16">
        <f t="shared" si="83"/>
        <v>10</v>
      </c>
      <c r="C125" s="22">
        <v>115</v>
      </c>
      <c r="D125" s="20">
        <f t="shared" si="70"/>
        <v>5783.505529468951</v>
      </c>
      <c r="E125" s="18">
        <f>Data!C119</f>
        <v>7.6E-3</v>
      </c>
      <c r="F125" s="20">
        <f t="shared" si="74"/>
        <v>5798.3228706354503</v>
      </c>
      <c r="G125" s="27" t="b">
        <f t="shared" si="52"/>
        <v>1</v>
      </c>
      <c r="H125" s="6"/>
      <c r="I125" s="20">
        <f t="shared" si="75"/>
        <v>28.917527647344755</v>
      </c>
      <c r="J125" s="20">
        <f t="shared" si="53"/>
        <v>29.567011058937901</v>
      </c>
      <c r="K125" s="20">
        <f t="shared" si="54"/>
        <v>-0.64948341159314538</v>
      </c>
      <c r="L125" s="20">
        <f t="shared" si="55"/>
        <v>-0.46159564095697458</v>
      </c>
      <c r="N125" s="20">
        <f t="shared" si="71"/>
        <v>11567.011058937902</v>
      </c>
      <c r="O125" s="19">
        <f t="shared" si="56"/>
        <v>7.6E-3</v>
      </c>
      <c r="P125" s="20">
        <f t="shared" si="76"/>
        <v>11596.645741270901</v>
      </c>
      <c r="Q125" s="27" t="b">
        <f t="shared" si="57"/>
        <v>1</v>
      </c>
      <c r="R125" s="6"/>
      <c r="S125" s="20">
        <f t="shared" si="77"/>
        <v>57.835055294689511</v>
      </c>
      <c r="T125" s="20">
        <f t="shared" si="58"/>
        <v>41.134022117875801</v>
      </c>
      <c r="U125" s="20">
        <f t="shared" si="59"/>
        <v>16.701033176813709</v>
      </c>
      <c r="V125" s="20">
        <f t="shared" si="60"/>
        <v>11.869624344962075</v>
      </c>
      <c r="X125" s="20">
        <f t="shared" si="72"/>
        <v>17350.516588406856</v>
      </c>
      <c r="Y125" s="18">
        <f t="shared" si="61"/>
        <v>7.6E-3</v>
      </c>
      <c r="Z125" s="20">
        <f t="shared" si="78"/>
        <v>17394.968611906355</v>
      </c>
      <c r="AA125" s="27" t="b">
        <f t="shared" si="62"/>
        <v>1</v>
      </c>
      <c r="AB125" s="6"/>
      <c r="AC125" s="20">
        <f t="shared" si="79"/>
        <v>86.75258294203428</v>
      </c>
      <c r="AD125" s="20">
        <f t="shared" si="63"/>
        <v>52.701033176813709</v>
      </c>
      <c r="AE125" s="20">
        <f t="shared" si="64"/>
        <v>34.051549765220571</v>
      </c>
      <c r="AF125" s="20">
        <f t="shared" si="65"/>
        <v>24.200844330881129</v>
      </c>
      <c r="AH125" s="20">
        <f t="shared" si="73"/>
        <v>23134.022117875804</v>
      </c>
      <c r="AI125" s="18">
        <f t="shared" si="66"/>
        <v>7.6E-3</v>
      </c>
      <c r="AJ125" s="20">
        <f t="shared" si="80"/>
        <v>23193.291482541801</v>
      </c>
      <c r="AK125" s="27" t="b">
        <f t="shared" si="67"/>
        <v>1</v>
      </c>
      <c r="AL125" s="6"/>
      <c r="AM125" s="20">
        <f t="shared" si="81"/>
        <v>115.67011058937902</v>
      </c>
      <c r="AN125" s="20">
        <f t="shared" si="82"/>
        <v>64.268044235751603</v>
      </c>
      <c r="AO125" s="20">
        <f t="shared" si="68"/>
        <v>51.402066353627418</v>
      </c>
      <c r="AP125" s="20">
        <f t="shared" si="69"/>
        <v>36.532064316800174</v>
      </c>
    </row>
    <row r="126" spans="2:42" x14ac:dyDescent="0.25">
      <c r="B126" s="16">
        <f t="shared" si="83"/>
        <v>10</v>
      </c>
      <c r="C126" s="22">
        <v>116</v>
      </c>
      <c r="D126" s="20">
        <f t="shared" si="70"/>
        <v>5798.3228706354503</v>
      </c>
      <c r="E126" s="18">
        <f>Data!C120</f>
        <v>5.1000000000000004E-3</v>
      </c>
      <c r="F126" s="20">
        <f t="shared" si="74"/>
        <v>5798.7548456893128</v>
      </c>
      <c r="G126" s="27" t="b">
        <f t="shared" si="52"/>
        <v>1</v>
      </c>
      <c r="H126" s="6"/>
      <c r="I126" s="20">
        <f t="shared" si="75"/>
        <v>28.991614353177251</v>
      </c>
      <c r="J126" s="20">
        <f t="shared" si="53"/>
        <v>29.596645741270901</v>
      </c>
      <c r="K126" s="20">
        <f t="shared" si="54"/>
        <v>-0.60503138809364998</v>
      </c>
      <c r="L126" s="20">
        <f t="shared" si="55"/>
        <v>-0.4287169046391347</v>
      </c>
      <c r="N126" s="20">
        <f t="shared" si="71"/>
        <v>11596.645741270901</v>
      </c>
      <c r="O126" s="19">
        <f t="shared" si="56"/>
        <v>5.1000000000000004E-3</v>
      </c>
      <c r="P126" s="20">
        <f t="shared" si="76"/>
        <v>11597.509691378626</v>
      </c>
      <c r="Q126" s="27" t="b">
        <f t="shared" si="57"/>
        <v>1</v>
      </c>
      <c r="R126" s="6"/>
      <c r="S126" s="20">
        <f t="shared" si="77"/>
        <v>57.983228706354502</v>
      </c>
      <c r="T126" s="20">
        <f t="shared" si="58"/>
        <v>41.193291482541802</v>
      </c>
      <c r="U126" s="20">
        <f t="shared" si="59"/>
        <v>16.7899372238127</v>
      </c>
      <c r="V126" s="20">
        <f t="shared" si="60"/>
        <v>11.897118161684865</v>
      </c>
      <c r="X126" s="20">
        <f t="shared" si="72"/>
        <v>17394.968611906355</v>
      </c>
      <c r="Y126" s="18">
        <f t="shared" si="61"/>
        <v>5.1000000000000004E-3</v>
      </c>
      <c r="Z126" s="20">
        <f t="shared" si="78"/>
        <v>17396.264537067942</v>
      </c>
      <c r="AA126" s="27" t="b">
        <f t="shared" si="62"/>
        <v>1</v>
      </c>
      <c r="AB126" s="6"/>
      <c r="AC126" s="20">
        <f t="shared" si="79"/>
        <v>86.974843059531779</v>
      </c>
      <c r="AD126" s="20">
        <f t="shared" si="63"/>
        <v>52.789937223812714</v>
      </c>
      <c r="AE126" s="20">
        <f t="shared" si="64"/>
        <v>34.184905835719064</v>
      </c>
      <c r="AF126" s="20">
        <f t="shared" si="65"/>
        <v>24.222953228008876</v>
      </c>
      <c r="AH126" s="20">
        <f t="shared" si="73"/>
        <v>23193.291482541801</v>
      </c>
      <c r="AI126" s="18">
        <f t="shared" si="66"/>
        <v>5.1000000000000004E-3</v>
      </c>
      <c r="AJ126" s="20">
        <f t="shared" si="80"/>
        <v>23195.019382757251</v>
      </c>
      <c r="AK126" s="27" t="b">
        <f t="shared" si="67"/>
        <v>1</v>
      </c>
      <c r="AL126" s="6"/>
      <c r="AM126" s="20">
        <f t="shared" si="81"/>
        <v>115.966457412709</v>
      </c>
      <c r="AN126" s="20">
        <f t="shared" si="82"/>
        <v>64.386582965083605</v>
      </c>
      <c r="AO126" s="20">
        <f t="shared" si="68"/>
        <v>51.5798744476254</v>
      </c>
      <c r="AP126" s="20">
        <f t="shared" si="69"/>
        <v>36.548788294332866</v>
      </c>
    </row>
    <row r="127" spans="2:42" x14ac:dyDescent="0.25">
      <c r="B127" s="16">
        <f t="shared" si="83"/>
        <v>10</v>
      </c>
      <c r="C127" s="22">
        <v>117</v>
      </c>
      <c r="D127" s="20">
        <f t="shared" si="70"/>
        <v>5798.7548456893128</v>
      </c>
      <c r="E127" s="18">
        <f>Data!C121</f>
        <v>8.9999999999999993E-3</v>
      </c>
      <c r="F127" s="20">
        <f t="shared" si="74"/>
        <v>5821.6889211040134</v>
      </c>
      <c r="G127" s="27" t="b">
        <f t="shared" si="52"/>
        <v>1</v>
      </c>
      <c r="H127" s="6"/>
      <c r="I127" s="20">
        <f t="shared" si="75"/>
        <v>28.993774228446565</v>
      </c>
      <c r="J127" s="20">
        <f t="shared" si="53"/>
        <v>29.597509691378626</v>
      </c>
      <c r="K127" s="20">
        <f t="shared" si="54"/>
        <v>-0.60373546293206104</v>
      </c>
      <c r="L127" s="20">
        <f t="shared" si="55"/>
        <v>-0.42651907270856654</v>
      </c>
      <c r="N127" s="20">
        <f t="shared" si="71"/>
        <v>11597.509691378626</v>
      </c>
      <c r="O127" s="19">
        <f t="shared" si="56"/>
        <v>8.9999999999999993E-3</v>
      </c>
      <c r="P127" s="20">
        <f t="shared" si="76"/>
        <v>11643.377842208027</v>
      </c>
      <c r="Q127" s="27" t="b">
        <f t="shared" si="57"/>
        <v>1</v>
      </c>
      <c r="R127" s="6"/>
      <c r="S127" s="20">
        <f t="shared" si="77"/>
        <v>57.98754845689313</v>
      </c>
      <c r="T127" s="20">
        <f t="shared" si="58"/>
        <v>41.195019382757252</v>
      </c>
      <c r="U127" s="20">
        <f t="shared" si="59"/>
        <v>16.792529074135878</v>
      </c>
      <c r="V127" s="20">
        <f t="shared" si="60"/>
        <v>11.863364617257979</v>
      </c>
      <c r="X127" s="20">
        <f t="shared" si="72"/>
        <v>17396.264537067942</v>
      </c>
      <c r="Y127" s="18">
        <f t="shared" si="61"/>
        <v>8.9999999999999993E-3</v>
      </c>
      <c r="Z127" s="20">
        <f t="shared" si="78"/>
        <v>17465.066763312043</v>
      </c>
      <c r="AA127" s="27" t="b">
        <f t="shared" si="62"/>
        <v>1</v>
      </c>
      <c r="AB127" s="6"/>
      <c r="AC127" s="20">
        <f t="shared" si="79"/>
        <v>86.981322685339705</v>
      </c>
      <c r="AD127" s="20">
        <f t="shared" si="63"/>
        <v>52.792529074135885</v>
      </c>
      <c r="AE127" s="20">
        <f t="shared" si="64"/>
        <v>34.18879361120382</v>
      </c>
      <c r="AF127" s="20">
        <f t="shared" si="65"/>
        <v>24.153248307224526</v>
      </c>
      <c r="AH127" s="20">
        <f t="shared" si="73"/>
        <v>23195.019382757251</v>
      </c>
      <c r="AI127" s="18">
        <f t="shared" si="66"/>
        <v>8.9999999999999993E-3</v>
      </c>
      <c r="AJ127" s="20">
        <f t="shared" si="80"/>
        <v>23286.755684416054</v>
      </c>
      <c r="AK127" s="27" t="b">
        <f t="shared" si="67"/>
        <v>1</v>
      </c>
      <c r="AL127" s="6"/>
      <c r="AM127" s="20">
        <f t="shared" si="81"/>
        <v>115.97509691378626</v>
      </c>
      <c r="AN127" s="20">
        <f t="shared" si="82"/>
        <v>64.390038765514504</v>
      </c>
      <c r="AO127" s="20">
        <f t="shared" si="68"/>
        <v>51.585058148271756</v>
      </c>
      <c r="AP127" s="20">
        <f t="shared" si="69"/>
        <v>36.443131997191067</v>
      </c>
    </row>
    <row r="128" spans="2:42" x14ac:dyDescent="0.25">
      <c r="B128" s="16">
        <f t="shared" si="83"/>
        <v>10</v>
      </c>
      <c r="C128" s="22">
        <v>118</v>
      </c>
      <c r="D128" s="20">
        <f t="shared" si="70"/>
        <v>5821.6889211040134</v>
      </c>
      <c r="E128" s="18">
        <f>Data!C122</f>
        <v>8.8000000000000005E-3</v>
      </c>
      <c r="F128" s="20">
        <f t="shared" si="74"/>
        <v>5843.5551846916796</v>
      </c>
      <c r="G128" s="27" t="b">
        <f t="shared" si="52"/>
        <v>1</v>
      </c>
      <c r="H128" s="6"/>
      <c r="I128" s="20">
        <f t="shared" si="75"/>
        <v>29.108444605520067</v>
      </c>
      <c r="J128" s="20">
        <f t="shared" si="53"/>
        <v>29.643377842208025</v>
      </c>
      <c r="K128" s="20">
        <f t="shared" si="54"/>
        <v>-0.53493323668795867</v>
      </c>
      <c r="L128" s="20">
        <f t="shared" si="55"/>
        <v>-0.37678223600672966</v>
      </c>
      <c r="N128" s="20">
        <f t="shared" si="71"/>
        <v>11643.377842208027</v>
      </c>
      <c r="O128" s="19">
        <f t="shared" si="56"/>
        <v>8.8000000000000005E-3</v>
      </c>
      <c r="P128" s="20">
        <f t="shared" si="76"/>
        <v>11687.110369383359</v>
      </c>
      <c r="Q128" s="27" t="b">
        <f t="shared" si="57"/>
        <v>1</v>
      </c>
      <c r="R128" s="6"/>
      <c r="S128" s="20">
        <f t="shared" si="77"/>
        <v>58.216889211040133</v>
      </c>
      <c r="T128" s="20">
        <f t="shared" si="58"/>
        <v>41.28675568441605</v>
      </c>
      <c r="U128" s="20">
        <f t="shared" si="59"/>
        <v>16.930133526624083</v>
      </c>
      <c r="V128" s="20">
        <f t="shared" si="60"/>
        <v>11.924803187682565</v>
      </c>
      <c r="X128" s="20">
        <f t="shared" si="72"/>
        <v>17465.066763312043</v>
      </c>
      <c r="Y128" s="18">
        <f t="shared" si="61"/>
        <v>8.8000000000000005E-3</v>
      </c>
      <c r="Z128" s="20">
        <f t="shared" si="78"/>
        <v>17530.66555407504</v>
      </c>
      <c r="AA128" s="27" t="b">
        <f t="shared" si="62"/>
        <v>1</v>
      </c>
      <c r="AB128" s="6"/>
      <c r="AC128" s="20">
        <f t="shared" si="79"/>
        <v>87.325333816560217</v>
      </c>
      <c r="AD128" s="20">
        <f t="shared" si="63"/>
        <v>52.93013352662409</v>
      </c>
      <c r="AE128" s="20">
        <f t="shared" si="64"/>
        <v>34.395200289936128</v>
      </c>
      <c r="AF128" s="20">
        <f t="shared" si="65"/>
        <v>24.226388611371863</v>
      </c>
      <c r="AH128" s="20">
        <f t="shared" si="73"/>
        <v>23286.755684416054</v>
      </c>
      <c r="AI128" s="18">
        <f t="shared" si="66"/>
        <v>8.8000000000000005E-3</v>
      </c>
      <c r="AJ128" s="20">
        <f t="shared" si="80"/>
        <v>23374.220738766719</v>
      </c>
      <c r="AK128" s="27" t="b">
        <f t="shared" si="67"/>
        <v>1</v>
      </c>
      <c r="AL128" s="6"/>
      <c r="AM128" s="20">
        <f t="shared" si="81"/>
        <v>116.43377842208027</v>
      </c>
      <c r="AN128" s="20">
        <f t="shared" si="82"/>
        <v>64.573511368832101</v>
      </c>
      <c r="AO128" s="20">
        <f t="shared" si="68"/>
        <v>51.860267053248165</v>
      </c>
      <c r="AP128" s="20">
        <f t="shared" si="69"/>
        <v>36.527974035061156</v>
      </c>
    </row>
    <row r="129" spans="2:42" x14ac:dyDescent="0.25">
      <c r="B129" s="16">
        <f t="shared" si="83"/>
        <v>10</v>
      </c>
      <c r="C129" s="22">
        <v>119</v>
      </c>
      <c r="D129" s="20">
        <f t="shared" si="70"/>
        <v>5843.5551846916796</v>
      </c>
      <c r="E129" s="18">
        <f>Data!C123</f>
        <v>1.09E-2</v>
      </c>
      <c r="F129" s="20">
        <f t="shared" si="74"/>
        <v>5877.7136865237944</v>
      </c>
      <c r="G129" s="27" t="b">
        <f t="shared" si="52"/>
        <v>1</v>
      </c>
      <c r="H129" s="6"/>
      <c r="I129" s="20">
        <f t="shared" si="75"/>
        <v>29.217775923458397</v>
      </c>
      <c r="J129" s="20">
        <f t="shared" si="53"/>
        <v>29.687110369383362</v>
      </c>
      <c r="K129" s="20">
        <f t="shared" si="54"/>
        <v>-0.46933444592496443</v>
      </c>
      <c r="L129" s="20">
        <f t="shared" si="55"/>
        <v>-0.32958871501032588</v>
      </c>
      <c r="N129" s="20">
        <f t="shared" si="71"/>
        <v>11687.110369383359</v>
      </c>
      <c r="O129" s="19">
        <f t="shared" si="56"/>
        <v>1.09E-2</v>
      </c>
      <c r="P129" s="20">
        <f t="shared" si="76"/>
        <v>11755.427373047589</v>
      </c>
      <c r="Q129" s="27" t="b">
        <f t="shared" si="57"/>
        <v>1</v>
      </c>
      <c r="R129" s="6"/>
      <c r="S129" s="20">
        <f t="shared" si="77"/>
        <v>58.435551846916795</v>
      </c>
      <c r="T129" s="20">
        <f t="shared" si="58"/>
        <v>41.374220738766724</v>
      </c>
      <c r="U129" s="20">
        <f t="shared" si="59"/>
        <v>17.061331108150071</v>
      </c>
      <c r="V129" s="20">
        <f t="shared" si="60"/>
        <v>11.981268890713174</v>
      </c>
      <c r="X129" s="20">
        <f t="shared" si="72"/>
        <v>17530.66555407504</v>
      </c>
      <c r="Y129" s="18">
        <f t="shared" si="61"/>
        <v>1.09E-2</v>
      </c>
      <c r="Z129" s="20">
        <f t="shared" si="78"/>
        <v>17633.141059571382</v>
      </c>
      <c r="AA129" s="27" t="b">
        <f t="shared" si="62"/>
        <v>1</v>
      </c>
      <c r="AB129" s="6"/>
      <c r="AC129" s="20">
        <f t="shared" si="79"/>
        <v>87.653327770375199</v>
      </c>
      <c r="AD129" s="20">
        <f t="shared" si="63"/>
        <v>53.061331108150078</v>
      </c>
      <c r="AE129" s="20">
        <f t="shared" si="64"/>
        <v>34.591996662225121</v>
      </c>
      <c r="AF129" s="20">
        <f t="shared" si="65"/>
        <v>24.292126496436687</v>
      </c>
      <c r="AH129" s="20">
        <f t="shared" si="73"/>
        <v>23374.220738766719</v>
      </c>
      <c r="AI129" s="18">
        <f t="shared" si="66"/>
        <v>1.09E-2</v>
      </c>
      <c r="AJ129" s="20">
        <f t="shared" si="80"/>
        <v>23510.854746095178</v>
      </c>
      <c r="AK129" s="27" t="b">
        <f t="shared" si="67"/>
        <v>1</v>
      </c>
      <c r="AL129" s="6"/>
      <c r="AM129" s="20">
        <f t="shared" si="81"/>
        <v>116.87110369383359</v>
      </c>
      <c r="AN129" s="20">
        <f t="shared" si="82"/>
        <v>64.748441477533447</v>
      </c>
      <c r="AO129" s="20">
        <f t="shared" si="68"/>
        <v>52.122662216300142</v>
      </c>
      <c r="AP129" s="20">
        <f t="shared" si="69"/>
        <v>36.602984102160178</v>
      </c>
    </row>
    <row r="130" spans="2:42" x14ac:dyDescent="0.25">
      <c r="B130" s="16">
        <f t="shared" si="83"/>
        <v>10</v>
      </c>
      <c r="C130" s="22">
        <v>120</v>
      </c>
      <c r="D130" s="20">
        <f t="shared" si="70"/>
        <v>5877.7136865237944</v>
      </c>
      <c r="E130" s="18">
        <f>Data!C124</f>
        <v>4.7000000000000002E-3</v>
      </c>
      <c r="F130" s="20">
        <f t="shared" si="74"/>
        <v>5875.8122461462035</v>
      </c>
      <c r="G130" s="27" t="b">
        <f t="shared" si="52"/>
        <v>1</v>
      </c>
      <c r="H130" s="6"/>
      <c r="I130" s="20">
        <f t="shared" si="75"/>
        <v>29.388568432618971</v>
      </c>
      <c r="J130" s="20">
        <f t="shared" si="53"/>
        <v>29.755427373047588</v>
      </c>
      <c r="K130" s="20">
        <f t="shared" si="54"/>
        <v>-0.36685894042861733</v>
      </c>
      <c r="L130" s="20">
        <f t="shared" si="55"/>
        <v>-0.256855031780726</v>
      </c>
      <c r="N130" s="20">
        <f t="shared" si="71"/>
        <v>11755.427373047589</v>
      </c>
      <c r="O130" s="19">
        <f t="shared" si="56"/>
        <v>4.7000000000000002E-3</v>
      </c>
      <c r="P130" s="20">
        <f t="shared" si="76"/>
        <v>11751.624492292407</v>
      </c>
      <c r="Q130" s="27" t="b">
        <f t="shared" si="57"/>
        <v>1</v>
      </c>
      <c r="R130" s="6"/>
      <c r="S130" s="20">
        <f t="shared" si="77"/>
        <v>58.777136865237942</v>
      </c>
      <c r="T130" s="20">
        <f t="shared" si="58"/>
        <v>41.510854746095177</v>
      </c>
      <c r="U130" s="20">
        <f t="shared" si="59"/>
        <v>17.266282119142765</v>
      </c>
      <c r="V130" s="20">
        <f t="shared" si="60"/>
        <v>12.088928341955825</v>
      </c>
      <c r="X130" s="20">
        <f t="shared" si="72"/>
        <v>17633.141059571382</v>
      </c>
      <c r="Y130" s="18">
        <f t="shared" si="61"/>
        <v>4.7000000000000002E-3</v>
      </c>
      <c r="Z130" s="20">
        <f t="shared" si="78"/>
        <v>17627.43673843861</v>
      </c>
      <c r="AA130" s="27" t="b">
        <f t="shared" si="62"/>
        <v>1</v>
      </c>
      <c r="AB130" s="6"/>
      <c r="AC130" s="20">
        <f t="shared" si="79"/>
        <v>88.165705297856917</v>
      </c>
      <c r="AD130" s="20">
        <f t="shared" si="63"/>
        <v>53.266282119142765</v>
      </c>
      <c r="AE130" s="20">
        <f t="shared" si="64"/>
        <v>34.899423178714152</v>
      </c>
      <c r="AF130" s="20">
        <f t="shared" si="65"/>
        <v>24.43471171569238</v>
      </c>
      <c r="AH130" s="20">
        <f t="shared" si="73"/>
        <v>23510.854746095178</v>
      </c>
      <c r="AI130" s="18">
        <f t="shared" si="66"/>
        <v>4.7000000000000002E-3</v>
      </c>
      <c r="AJ130" s="20">
        <f t="shared" si="80"/>
        <v>23503.248984584814</v>
      </c>
      <c r="AK130" s="27" t="b">
        <f t="shared" si="67"/>
        <v>1</v>
      </c>
      <c r="AL130" s="6"/>
      <c r="AM130" s="20">
        <f t="shared" si="81"/>
        <v>117.55427373047588</v>
      </c>
      <c r="AN130" s="20">
        <f t="shared" si="82"/>
        <v>65.021709492190354</v>
      </c>
      <c r="AO130" s="20">
        <f t="shared" si="68"/>
        <v>52.532564238285531</v>
      </c>
      <c r="AP130" s="20">
        <f t="shared" si="69"/>
        <v>36.780495089428925</v>
      </c>
    </row>
    <row r="132" spans="2:42" x14ac:dyDescent="0.25">
      <c r="D132" s="24"/>
      <c r="E132" s="26" t="s">
        <v>55</v>
      </c>
      <c r="F132" s="20">
        <f>'Fund Values'!K128</f>
        <v>5875.8122461462035</v>
      </c>
    </row>
    <row r="133" spans="2:42" x14ac:dyDescent="0.25">
      <c r="E133" s="22" t="s">
        <v>53</v>
      </c>
      <c r="F133" s="11" t="str">
        <f>IF(F132=F130,"OK","Check")</f>
        <v>OK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O20"/>
  <sheetViews>
    <sheetView zoomScale="85" zoomScaleNormal="85" workbookViewId="0"/>
  </sheetViews>
  <sheetFormatPr defaultRowHeight="15" x14ac:dyDescent="0.25"/>
  <cols>
    <col min="3" max="3" width="20" bestFit="1" customWidth="1"/>
    <col min="4" max="4" width="9.5703125" bestFit="1" customWidth="1"/>
  </cols>
  <sheetData>
    <row r="1" spans="2:5" x14ac:dyDescent="0.25">
      <c r="B1" s="30"/>
    </row>
    <row r="4" spans="2:5" x14ac:dyDescent="0.25">
      <c r="C4" s="22" t="s">
        <v>48</v>
      </c>
      <c r="D4" s="22" t="s">
        <v>47</v>
      </c>
    </row>
    <row r="5" spans="2:5" x14ac:dyDescent="0.25">
      <c r="C5" s="31">
        <v>500</v>
      </c>
      <c r="D5" s="20">
        <f>'Regular Premium NPV'!L7</f>
        <v>-1250.6348264754065</v>
      </c>
    </row>
    <row r="6" spans="2:5" x14ac:dyDescent="0.25">
      <c r="C6" s="31">
        <v>1000</v>
      </c>
      <c r="D6" s="20">
        <f>'Regular Premium NPV'!V7</f>
        <v>-384.14912145649396</v>
      </c>
      <c r="E6" s="11" t="str">
        <f>IF(D6&gt;D5,"OK","Check")</f>
        <v>OK</v>
      </c>
    </row>
    <row r="7" spans="2:5" x14ac:dyDescent="0.25">
      <c r="C7" s="31">
        <v>1500</v>
      </c>
      <c r="D7" s="20">
        <f>'Regular Premium NPV'!AF7</f>
        <v>482.33658356241779</v>
      </c>
      <c r="E7" s="11" t="str">
        <f>IF(D7&gt;D6,"OK","Check")</f>
        <v>OK</v>
      </c>
    </row>
    <row r="8" spans="2:5" x14ac:dyDescent="0.25">
      <c r="C8" s="31">
        <v>2000</v>
      </c>
      <c r="D8" s="20">
        <f>'Regular Premium NPV'!AP7</f>
        <v>1348.8222885813323</v>
      </c>
      <c r="E8" s="11" t="str">
        <f>IF(D8&gt;D7,"OK","Check")</f>
        <v>OK</v>
      </c>
    </row>
    <row r="20" spans="7:15" x14ac:dyDescent="0.25">
      <c r="G20" s="11" t="s">
        <v>54</v>
      </c>
      <c r="H20" s="11"/>
      <c r="I20" s="11"/>
      <c r="J20" s="11"/>
      <c r="K20" s="11"/>
      <c r="L20" s="11"/>
      <c r="M20" s="11"/>
      <c r="N20" s="11"/>
      <c r="O20" s="1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W133"/>
  <sheetViews>
    <sheetView tabSelected="1" topLeftCell="H1" zoomScale="85" zoomScaleNormal="85" workbookViewId="0">
      <selection activeCell="AC14" sqref="AC14"/>
    </sheetView>
  </sheetViews>
  <sheetFormatPr defaultRowHeight="15" x14ac:dyDescent="0.25"/>
  <cols>
    <col min="4" max="4" width="14.28515625" bestFit="1" customWidth="1"/>
    <col min="5" max="5" width="13.28515625" customWidth="1"/>
    <col min="6" max="6" width="13.42578125" bestFit="1" customWidth="1"/>
    <col min="7" max="7" width="13.42578125" customWidth="1"/>
    <col min="9" max="9" width="30.28515625" bestFit="1" customWidth="1"/>
    <col min="10" max="10" width="17.85546875" bestFit="1" customWidth="1"/>
    <col min="11" max="11" width="13.140625" bestFit="1" customWidth="1"/>
    <col min="14" max="14" width="18.28515625" customWidth="1"/>
    <col min="15" max="15" width="11.7109375" bestFit="1" customWidth="1"/>
    <col min="16" max="16" width="13.42578125" bestFit="1" customWidth="1"/>
    <col min="17" max="17" width="13.42578125" customWidth="1"/>
    <col min="19" max="19" width="14.5703125" customWidth="1"/>
    <col min="20" max="20" width="17.85546875" bestFit="1" customWidth="1"/>
    <col min="21" max="21" width="13.140625" bestFit="1" customWidth="1"/>
  </cols>
  <sheetData>
    <row r="1" spans="2:23" x14ac:dyDescent="0.25">
      <c r="E1" s="30"/>
    </row>
    <row r="2" spans="2:23" x14ac:dyDescent="0.25">
      <c r="C2" s="22" t="s">
        <v>46</v>
      </c>
      <c r="D2" s="22"/>
      <c r="I2" s="22" t="s">
        <v>31</v>
      </c>
      <c r="N2" s="9" t="s">
        <v>38</v>
      </c>
      <c r="S2" s="22" t="s">
        <v>31</v>
      </c>
      <c r="T2" s="22"/>
    </row>
    <row r="4" spans="2:23" x14ac:dyDescent="0.25">
      <c r="C4" s="22" t="s">
        <v>26</v>
      </c>
      <c r="D4" s="14">
        <v>5000</v>
      </c>
      <c r="I4" s="22" t="s">
        <v>16</v>
      </c>
      <c r="J4" s="20">
        <f>init_exp</f>
        <v>300</v>
      </c>
    </row>
    <row r="5" spans="2:23" x14ac:dyDescent="0.25">
      <c r="C5" s="22" t="s">
        <v>27</v>
      </c>
      <c r="D5" s="19">
        <f>charge</f>
        <v>5.0000000000000001E-3</v>
      </c>
      <c r="I5" s="22" t="s">
        <v>17</v>
      </c>
      <c r="J5" s="20">
        <f>fix_exp</f>
        <v>18</v>
      </c>
      <c r="O5" s="1"/>
    </row>
    <row r="6" spans="2:23" x14ac:dyDescent="0.25">
      <c r="I6" s="22" t="s">
        <v>18</v>
      </c>
      <c r="J6" s="19">
        <f>fl_exp</f>
        <v>2E-3</v>
      </c>
      <c r="L6" s="22" t="s">
        <v>37</v>
      </c>
      <c r="N6" s="22" t="s">
        <v>26</v>
      </c>
      <c r="O6" s="14">
        <v>6242.119692520926</v>
      </c>
      <c r="T6" s="1"/>
      <c r="V6" s="22" t="s">
        <v>37</v>
      </c>
      <c r="W6" s="22" t="s">
        <v>53</v>
      </c>
    </row>
    <row r="7" spans="2:23" x14ac:dyDescent="0.25">
      <c r="D7" s="1"/>
      <c r="I7" s="22" t="s">
        <v>36</v>
      </c>
      <c r="J7" s="19">
        <f>disc</f>
        <v>3.0000000000000001E-3</v>
      </c>
      <c r="L7" s="20">
        <f>SUM(L11:L130)-$J$4</f>
        <v>-421.28591458448045</v>
      </c>
      <c r="N7" s="15" t="s">
        <v>57</v>
      </c>
      <c r="T7" s="1"/>
      <c r="V7" s="25">
        <f>SUM(V11:V130)-$J$4</f>
        <v>-5.1159076974727213E-13</v>
      </c>
      <c r="W7" s="11" t="str">
        <f>IF(O6&gt;D4,IF(V7&gt;L7,"OK","Check"),IF(V7&lt;L7,"OK","Check"))</f>
        <v>OK</v>
      </c>
    </row>
    <row r="10" spans="2:23" x14ac:dyDescent="0.25">
      <c r="B10" s="22" t="s">
        <v>28</v>
      </c>
      <c r="C10" s="22" t="s">
        <v>1</v>
      </c>
      <c r="D10" s="22" t="s">
        <v>29</v>
      </c>
      <c r="E10" s="22" t="s">
        <v>2</v>
      </c>
      <c r="F10" s="22" t="s">
        <v>30</v>
      </c>
      <c r="G10" s="23" t="s">
        <v>53</v>
      </c>
      <c r="I10" s="22" t="s">
        <v>32</v>
      </c>
      <c r="J10" s="22" t="s">
        <v>33</v>
      </c>
      <c r="K10" s="22" t="s">
        <v>34</v>
      </c>
      <c r="L10" s="22" t="s">
        <v>35</v>
      </c>
      <c r="N10" s="22" t="s">
        <v>29</v>
      </c>
      <c r="O10" s="22" t="s">
        <v>2</v>
      </c>
      <c r="P10" s="22" t="s">
        <v>30</v>
      </c>
      <c r="Q10" s="23" t="s">
        <v>53</v>
      </c>
      <c r="S10" s="22" t="s">
        <v>32</v>
      </c>
      <c r="T10" s="22" t="s">
        <v>33</v>
      </c>
      <c r="U10" s="22" t="s">
        <v>34</v>
      </c>
      <c r="V10" s="22" t="s">
        <v>35</v>
      </c>
    </row>
    <row r="11" spans="2:23" x14ac:dyDescent="0.25">
      <c r="B11" s="7">
        <v>1</v>
      </c>
      <c r="C11" s="22">
        <v>1</v>
      </c>
      <c r="D11" s="21">
        <f>D4</f>
        <v>5000</v>
      </c>
      <c r="E11" s="18">
        <f>Data!C5</f>
        <v>5.5999999999999999E-3</v>
      </c>
      <c r="F11" s="20">
        <f t="shared" ref="F11:F42" si="0">D11*(1+E11)*(1-$D$5)</f>
        <v>5002.8599999999997</v>
      </c>
      <c r="G11" s="27" t="b">
        <f>IF((E11-$D$5)&lt;0,F11&lt;D11,F11&gt;D11)</f>
        <v>1</v>
      </c>
      <c r="I11" s="20">
        <f>$D$5*D11</f>
        <v>25</v>
      </c>
      <c r="J11" s="20">
        <f>$J$6*D11+$J$5</f>
        <v>28</v>
      </c>
      <c r="K11" s="20">
        <f>I11-J11</f>
        <v>-3</v>
      </c>
      <c r="L11" s="20">
        <f>K11/(1+$J$7)^($C11-1)</f>
        <v>-3</v>
      </c>
      <c r="N11" s="21">
        <f>O6</f>
        <v>6242.119692520926</v>
      </c>
      <c r="O11" s="18">
        <f>E11</f>
        <v>5.5999999999999999E-3</v>
      </c>
      <c r="P11" s="20">
        <f>N11*(1+O11)*(1-$D$5)</f>
        <v>6245.6901849850483</v>
      </c>
      <c r="Q11" s="27" t="b">
        <f>IF((O11-$D$5)&lt;0,P11&lt;N11,P11&gt;N11)</f>
        <v>1</v>
      </c>
      <c r="S11" s="20">
        <f>$D$5*N11</f>
        <v>31.210598462604629</v>
      </c>
      <c r="T11" s="20">
        <f>$J$6*N11+$J$5</f>
        <v>30.484239385041853</v>
      </c>
      <c r="U11" s="20">
        <f>S11-T11</f>
        <v>0.72635907756277618</v>
      </c>
      <c r="V11" s="20">
        <f>U11/(1+$J$7)^($C11-1)</f>
        <v>0.72635907756277618</v>
      </c>
    </row>
    <row r="12" spans="2:23" x14ac:dyDescent="0.25">
      <c r="B12" s="16">
        <f t="shared" ref="B12:B43" si="1">IF(MOD(C11,12)= 0,B11+1,B11)</f>
        <v>1</v>
      </c>
      <c r="C12" s="22">
        <v>2</v>
      </c>
      <c r="D12" s="20">
        <f>F11</f>
        <v>5002.8599999999997</v>
      </c>
      <c r="E12" s="18">
        <f>Data!C6</f>
        <v>4.5999999999999999E-3</v>
      </c>
      <c r="F12" s="20">
        <f t="shared" si="0"/>
        <v>5000.7437902199999</v>
      </c>
      <c r="G12" s="27" t="b">
        <f t="shared" ref="G12:G75" si="2">IF((E12-$D$5)&lt;0,F12&lt;D12,F12&gt;D12)</f>
        <v>1</v>
      </c>
      <c r="I12" s="20">
        <f t="shared" ref="I12:I75" si="3">$D$5*D12</f>
        <v>25.014299999999999</v>
      </c>
      <c r="J12" s="20">
        <f t="shared" ref="J12:J75" si="4">$J$6*D12+$J$5</f>
        <v>28.00572</v>
      </c>
      <c r="K12" s="20">
        <f t="shared" ref="K12:K75" si="5">I12-J12</f>
        <v>-2.9914200000000015</v>
      </c>
      <c r="L12" s="20">
        <f t="shared" ref="L12:L75" si="6">K12/(1+$J$7)^($C12-1)</f>
        <v>-2.9824725822532421</v>
      </c>
      <c r="N12" s="20">
        <f>P11</f>
        <v>6245.6901849850483</v>
      </c>
      <c r="O12" s="18">
        <f>E12</f>
        <v>4.5999999999999999E-3</v>
      </c>
      <c r="P12" s="20">
        <f>N12*(1+O12)*(1-$D$5)</f>
        <v>6243.0482580367989</v>
      </c>
      <c r="Q12" s="27" t="b">
        <f t="shared" ref="Q12:Q75" si="7">IF((O12-$D$5)&lt;0,P12&lt;N12,P12&gt;N12)</f>
        <v>1</v>
      </c>
      <c r="S12" s="20">
        <f t="shared" ref="S12:S75" si="8">$D$5*N12</f>
        <v>31.228450924925241</v>
      </c>
      <c r="T12" s="20">
        <f t="shared" ref="T12:T75" si="9">$J$6*N12+$J$5</f>
        <v>30.491380369970095</v>
      </c>
      <c r="U12" s="20">
        <f t="shared" ref="U12:U75" si="10">S12-T12</f>
        <v>0.73707055495514595</v>
      </c>
      <c r="V12" s="20">
        <f t="shared" ref="V12:V75" si="11">U12/(1+$J$7)^($C12-1)</f>
        <v>0.73486595708389435</v>
      </c>
    </row>
    <row r="13" spans="2:23" x14ac:dyDescent="0.25">
      <c r="B13" s="16">
        <f t="shared" si="1"/>
        <v>1</v>
      </c>
      <c r="C13" s="22">
        <v>3</v>
      </c>
      <c r="D13" s="20">
        <f t="shared" ref="D13:D76" si="12">F12</f>
        <v>5000.7437902199999</v>
      </c>
      <c r="E13" s="18">
        <f>Data!C7</f>
        <v>5.7999999999999996E-3</v>
      </c>
      <c r="F13" s="20">
        <f t="shared" si="0"/>
        <v>5004.5993636822595</v>
      </c>
      <c r="G13" s="27" t="b">
        <f t="shared" si="2"/>
        <v>1</v>
      </c>
      <c r="I13" s="20">
        <f t="shared" si="3"/>
        <v>25.003718951100002</v>
      </c>
      <c r="J13" s="20">
        <f t="shared" si="4"/>
        <v>28.001487580439999</v>
      </c>
      <c r="K13" s="20">
        <f t="shared" si="5"/>
        <v>-2.9977686293399977</v>
      </c>
      <c r="L13" s="20">
        <f t="shared" si="6"/>
        <v>-2.9798626347676795</v>
      </c>
      <c r="N13" s="20">
        <f t="shared" ref="N13:N76" si="13">P12</f>
        <v>6243.0482580367989</v>
      </c>
      <c r="O13" s="18">
        <f t="shared" ref="O13:O76" si="14">E13</f>
        <v>5.7999999999999996E-3</v>
      </c>
      <c r="P13" s="20">
        <f t="shared" ref="P13:P76" si="15">N13*(1+O13)*(1-$D$5)</f>
        <v>6247.8616482437455</v>
      </c>
      <c r="Q13" s="27" t="b">
        <f t="shared" si="7"/>
        <v>1</v>
      </c>
      <c r="S13" s="20">
        <f t="shared" si="8"/>
        <v>31.215241290183997</v>
      </c>
      <c r="T13" s="20">
        <f t="shared" si="9"/>
        <v>30.486096516073598</v>
      </c>
      <c r="U13" s="20">
        <f t="shared" si="10"/>
        <v>0.72914477411039869</v>
      </c>
      <c r="V13" s="20">
        <f t="shared" si="11"/>
        <v>0.72478951392124613</v>
      </c>
    </row>
    <row r="14" spans="2:23" x14ac:dyDescent="0.25">
      <c r="B14" s="16">
        <f t="shared" si="1"/>
        <v>1</v>
      </c>
      <c r="C14" s="22">
        <v>4</v>
      </c>
      <c r="D14" s="20">
        <f t="shared" si="12"/>
        <v>5004.5993636822595</v>
      </c>
      <c r="E14" s="18">
        <f>Data!C8</f>
        <v>4.0000000000000001E-3</v>
      </c>
      <c r="F14" s="20">
        <f t="shared" si="0"/>
        <v>4999.4946723313033</v>
      </c>
      <c r="G14" s="27" t="b">
        <f t="shared" si="2"/>
        <v>1</v>
      </c>
      <c r="I14" s="20">
        <f t="shared" si="3"/>
        <v>25.022996818411297</v>
      </c>
      <c r="J14" s="20">
        <f t="shared" si="4"/>
        <v>28.00919872736452</v>
      </c>
      <c r="K14" s="20">
        <f t="shared" si="5"/>
        <v>-2.9862019089532232</v>
      </c>
      <c r="L14" s="20">
        <f t="shared" si="6"/>
        <v>-2.9594865440142706</v>
      </c>
      <c r="N14" s="20">
        <f t="shared" si="13"/>
        <v>6247.8616482437455</v>
      </c>
      <c r="O14" s="18">
        <f t="shared" si="14"/>
        <v>4.0000000000000001E-3</v>
      </c>
      <c r="P14" s="20">
        <f t="shared" si="15"/>
        <v>6241.4888293625372</v>
      </c>
      <c r="Q14" s="27" t="b">
        <f t="shared" si="7"/>
        <v>1</v>
      </c>
      <c r="S14" s="20">
        <f t="shared" si="8"/>
        <v>31.23930824121873</v>
      </c>
      <c r="T14" s="20">
        <f t="shared" si="9"/>
        <v>30.49572329648749</v>
      </c>
      <c r="U14" s="20">
        <f t="shared" si="10"/>
        <v>0.74358494473123926</v>
      </c>
      <c r="V14" s="20">
        <f t="shared" si="11"/>
        <v>0.73693263394741504</v>
      </c>
    </row>
    <row r="15" spans="2:23" x14ac:dyDescent="0.25">
      <c r="B15" s="16">
        <f t="shared" si="1"/>
        <v>1</v>
      </c>
      <c r="C15" s="22">
        <v>5</v>
      </c>
      <c r="D15" s="20">
        <f t="shared" si="12"/>
        <v>4999.4946723313033</v>
      </c>
      <c r="E15" s="18">
        <f>Data!C9</f>
        <v>5.5999999999999999E-3</v>
      </c>
      <c r="F15" s="20">
        <f t="shared" si="0"/>
        <v>5002.3543832838768</v>
      </c>
      <c r="G15" s="27" t="b">
        <f t="shared" si="2"/>
        <v>1</v>
      </c>
      <c r="I15" s="20">
        <f t="shared" si="3"/>
        <v>24.997473361656517</v>
      </c>
      <c r="J15" s="20">
        <f t="shared" si="4"/>
        <v>27.998989344662604</v>
      </c>
      <c r="K15" s="20">
        <f t="shared" si="5"/>
        <v>-3.0015159830060867</v>
      </c>
      <c r="L15" s="20">
        <f t="shared" si="6"/>
        <v>-2.9657663152984912</v>
      </c>
      <c r="N15" s="20">
        <f t="shared" si="13"/>
        <v>6241.4888293625372</v>
      </c>
      <c r="O15" s="18">
        <f t="shared" si="14"/>
        <v>5.5999999999999999E-3</v>
      </c>
      <c r="P15" s="20">
        <f t="shared" si="15"/>
        <v>6245.0589609729332</v>
      </c>
      <c r="Q15" s="27" t="b">
        <f t="shared" si="7"/>
        <v>1</v>
      </c>
      <c r="S15" s="20">
        <f t="shared" si="8"/>
        <v>31.207444146812687</v>
      </c>
      <c r="T15" s="20">
        <f t="shared" si="9"/>
        <v>30.482977658725076</v>
      </c>
      <c r="U15" s="20">
        <f t="shared" si="10"/>
        <v>0.72446648808761083</v>
      </c>
      <c r="V15" s="20">
        <f t="shared" si="11"/>
        <v>0.7158377030466323</v>
      </c>
    </row>
    <row r="16" spans="2:23" x14ac:dyDescent="0.25">
      <c r="B16" s="16">
        <f t="shared" si="1"/>
        <v>1</v>
      </c>
      <c r="C16" s="22">
        <v>6</v>
      </c>
      <c r="D16" s="20">
        <f t="shared" si="12"/>
        <v>5002.3543832838768</v>
      </c>
      <c r="E16" s="18">
        <f>Data!C10</f>
        <v>8.8000000000000005E-3</v>
      </c>
      <c r="F16" s="20">
        <f t="shared" si="0"/>
        <v>5021.1432263474908</v>
      </c>
      <c r="G16" s="27" t="b">
        <f t="shared" si="2"/>
        <v>1</v>
      </c>
      <c r="I16" s="20">
        <f t="shared" si="3"/>
        <v>25.011771916419384</v>
      </c>
      <c r="J16" s="20">
        <f t="shared" si="4"/>
        <v>28.004708766567752</v>
      </c>
      <c r="K16" s="20">
        <f t="shared" si="5"/>
        <v>-2.992936850148368</v>
      </c>
      <c r="L16" s="20">
        <f t="shared" si="6"/>
        <v>-2.9484440324243608</v>
      </c>
      <c r="N16" s="20">
        <f t="shared" si="13"/>
        <v>6245.0589609729332</v>
      </c>
      <c r="O16" s="18">
        <f t="shared" si="14"/>
        <v>8.8000000000000005E-3</v>
      </c>
      <c r="P16" s="20">
        <f t="shared" si="15"/>
        <v>6268.5154024303465</v>
      </c>
      <c r="Q16" s="27" t="b">
        <f t="shared" si="7"/>
        <v>1</v>
      </c>
      <c r="S16" s="20">
        <f t="shared" si="8"/>
        <v>31.225294804864667</v>
      </c>
      <c r="T16" s="20">
        <f t="shared" si="9"/>
        <v>30.490117921945867</v>
      </c>
      <c r="U16" s="20">
        <f t="shared" si="10"/>
        <v>0.73517688291880035</v>
      </c>
      <c r="V16" s="20">
        <f t="shared" si="11"/>
        <v>0.72424778795811373</v>
      </c>
    </row>
    <row r="17" spans="2:22" x14ac:dyDescent="0.25">
      <c r="B17" s="16">
        <f t="shared" si="1"/>
        <v>1</v>
      </c>
      <c r="C17" s="22">
        <v>7</v>
      </c>
      <c r="D17" s="20">
        <f t="shared" si="12"/>
        <v>5021.1432263474908</v>
      </c>
      <c r="E17" s="18">
        <f>Data!C11</f>
        <v>5.1999999999999998E-3</v>
      </c>
      <c r="F17" s="20">
        <f t="shared" si="0"/>
        <v>5022.0169052688761</v>
      </c>
      <c r="G17" s="27" t="b">
        <f t="shared" si="2"/>
        <v>1</v>
      </c>
      <c r="I17" s="20">
        <f t="shared" si="3"/>
        <v>25.105716131737456</v>
      </c>
      <c r="J17" s="20">
        <f t="shared" si="4"/>
        <v>28.042286452694981</v>
      </c>
      <c r="K17" s="20">
        <f t="shared" si="5"/>
        <v>-2.9365703209575251</v>
      </c>
      <c r="L17" s="20">
        <f t="shared" si="6"/>
        <v>-2.8842626566684246</v>
      </c>
      <c r="N17" s="20">
        <f t="shared" si="13"/>
        <v>6268.5154024303465</v>
      </c>
      <c r="O17" s="18">
        <f t="shared" si="14"/>
        <v>5.1999999999999998E-3</v>
      </c>
      <c r="P17" s="20">
        <f t="shared" si="15"/>
        <v>6269.6061241103698</v>
      </c>
      <c r="Q17" s="27" t="b">
        <f t="shared" si="7"/>
        <v>1</v>
      </c>
      <c r="S17" s="20">
        <f t="shared" si="8"/>
        <v>31.342577012151732</v>
      </c>
      <c r="T17" s="20">
        <f t="shared" si="9"/>
        <v>30.537030804860692</v>
      </c>
      <c r="U17" s="20">
        <f t="shared" si="10"/>
        <v>0.80554620729104087</v>
      </c>
      <c r="V17" s="20">
        <f t="shared" si="11"/>
        <v>0.79119741397946142</v>
      </c>
    </row>
    <row r="18" spans="2:22" x14ac:dyDescent="0.25">
      <c r="B18" s="16">
        <f t="shared" si="1"/>
        <v>1</v>
      </c>
      <c r="C18" s="22">
        <v>8</v>
      </c>
      <c r="D18" s="20">
        <f t="shared" si="12"/>
        <v>5022.0169052688761</v>
      </c>
      <c r="E18" s="18">
        <f>Data!C12</f>
        <v>7.4999999999999997E-3</v>
      </c>
      <c r="F18" s="20">
        <f t="shared" si="0"/>
        <v>5034.3836218981005</v>
      </c>
      <c r="G18" s="27" t="b">
        <f t="shared" si="2"/>
        <v>1</v>
      </c>
      <c r="I18" s="20">
        <f t="shared" si="3"/>
        <v>25.11008452634438</v>
      </c>
      <c r="J18" s="20">
        <f t="shared" si="4"/>
        <v>28.044033810537755</v>
      </c>
      <c r="K18" s="20">
        <f t="shared" si="5"/>
        <v>-2.9339492841933748</v>
      </c>
      <c r="L18" s="20">
        <f t="shared" si="6"/>
        <v>-2.8730690998270165</v>
      </c>
      <c r="N18" s="20">
        <f t="shared" si="13"/>
        <v>6269.6061241103698</v>
      </c>
      <c r="O18" s="18">
        <f t="shared" si="14"/>
        <v>7.4999999999999997E-3</v>
      </c>
      <c r="P18" s="20">
        <f t="shared" si="15"/>
        <v>6285.045029190992</v>
      </c>
      <c r="Q18" s="27" t="b">
        <f t="shared" si="7"/>
        <v>1</v>
      </c>
      <c r="S18" s="20">
        <f t="shared" si="8"/>
        <v>31.34803062055185</v>
      </c>
      <c r="T18" s="20">
        <f t="shared" si="9"/>
        <v>30.539212248220739</v>
      </c>
      <c r="U18" s="20">
        <f t="shared" si="10"/>
        <v>0.80881837233111042</v>
      </c>
      <c r="V18" s="20">
        <f t="shared" si="11"/>
        <v>0.79203518800965633</v>
      </c>
    </row>
    <row r="19" spans="2:22" x14ac:dyDescent="0.25">
      <c r="B19" s="16">
        <f t="shared" si="1"/>
        <v>1</v>
      </c>
      <c r="C19" s="22">
        <v>9</v>
      </c>
      <c r="D19" s="20">
        <f t="shared" si="12"/>
        <v>5034.3836218981005</v>
      </c>
      <c r="E19" s="18">
        <f>Data!C13</f>
        <v>4.5999999999999999E-3</v>
      </c>
      <c r="F19" s="20">
        <f t="shared" si="0"/>
        <v>5032.2540776260375</v>
      </c>
      <c r="G19" s="27" t="b">
        <f t="shared" si="2"/>
        <v>1</v>
      </c>
      <c r="I19" s="20">
        <f t="shared" si="3"/>
        <v>25.171918109490502</v>
      </c>
      <c r="J19" s="20">
        <f t="shared" si="4"/>
        <v>28.068767243796202</v>
      </c>
      <c r="K19" s="20">
        <f t="shared" si="5"/>
        <v>-2.8968491343057003</v>
      </c>
      <c r="L19" s="20">
        <f t="shared" si="6"/>
        <v>-2.8282540252895498</v>
      </c>
      <c r="N19" s="20">
        <f t="shared" si="13"/>
        <v>6285.045029190992</v>
      </c>
      <c r="O19" s="18">
        <f t="shared" si="14"/>
        <v>4.5999999999999999E-3</v>
      </c>
      <c r="P19" s="20">
        <f t="shared" si="15"/>
        <v>6282.3864551436436</v>
      </c>
      <c r="Q19" s="27" t="b">
        <f t="shared" si="7"/>
        <v>1</v>
      </c>
      <c r="S19" s="20">
        <f t="shared" si="8"/>
        <v>31.425225145954961</v>
      </c>
      <c r="T19" s="20">
        <f t="shared" si="9"/>
        <v>30.570090058381986</v>
      </c>
      <c r="U19" s="20">
        <f t="shared" si="10"/>
        <v>0.85513508757297529</v>
      </c>
      <c r="V19" s="20">
        <f t="shared" si="11"/>
        <v>0.834886161296163</v>
      </c>
    </row>
    <row r="20" spans="2:22" x14ac:dyDescent="0.25">
      <c r="B20" s="16">
        <f t="shared" si="1"/>
        <v>1</v>
      </c>
      <c r="C20" s="22">
        <v>10</v>
      </c>
      <c r="D20" s="20">
        <f t="shared" si="12"/>
        <v>5032.2540776260375</v>
      </c>
      <c r="E20" s="18">
        <f>Data!C14</f>
        <v>2.0999999999999999E-3</v>
      </c>
      <c r="F20" s="20">
        <f t="shared" si="0"/>
        <v>5017.6077021331066</v>
      </c>
      <c r="G20" s="27" t="b">
        <f t="shared" si="2"/>
        <v>1</v>
      </c>
      <c r="I20" s="20">
        <f t="shared" si="3"/>
        <v>25.161270388130188</v>
      </c>
      <c r="J20" s="20">
        <f t="shared" si="4"/>
        <v>28.064508155252078</v>
      </c>
      <c r="K20" s="20">
        <f t="shared" si="5"/>
        <v>-2.9032377671218903</v>
      </c>
      <c r="L20" s="20">
        <f t="shared" si="6"/>
        <v>-2.8260133402847063</v>
      </c>
      <c r="N20" s="20">
        <f t="shared" si="13"/>
        <v>6282.3864551436436</v>
      </c>
      <c r="O20" s="18">
        <f t="shared" si="14"/>
        <v>2.0999999999999999E-3</v>
      </c>
      <c r="P20" s="20">
        <f t="shared" si="15"/>
        <v>6264.1015693659483</v>
      </c>
      <c r="Q20" s="27" t="b">
        <f t="shared" si="7"/>
        <v>1</v>
      </c>
      <c r="S20" s="20">
        <f t="shared" si="8"/>
        <v>31.411932275718218</v>
      </c>
      <c r="T20" s="20">
        <f t="shared" si="9"/>
        <v>30.564772910287289</v>
      </c>
      <c r="U20" s="20">
        <f t="shared" si="10"/>
        <v>0.84715936543092951</v>
      </c>
      <c r="V20" s="20">
        <f t="shared" si="11"/>
        <v>0.824625421716078</v>
      </c>
    </row>
    <row r="21" spans="2:22" x14ac:dyDescent="0.25">
      <c r="B21" s="16">
        <f t="shared" si="1"/>
        <v>1</v>
      </c>
      <c r="C21" s="22">
        <v>11</v>
      </c>
      <c r="D21" s="20">
        <f t="shared" si="12"/>
        <v>5017.6077021331066</v>
      </c>
      <c r="E21" s="18">
        <f>Data!C15</f>
        <v>4.4000000000000003E-3</v>
      </c>
      <c r="F21" s="20">
        <f t="shared" si="0"/>
        <v>5014.4867501423796</v>
      </c>
      <c r="G21" s="27" t="b">
        <f t="shared" si="2"/>
        <v>1</v>
      </c>
      <c r="I21" s="20">
        <f t="shared" si="3"/>
        <v>25.088038510665534</v>
      </c>
      <c r="J21" s="20">
        <f t="shared" si="4"/>
        <v>28.035215404266214</v>
      </c>
      <c r="K21" s="20">
        <f t="shared" si="5"/>
        <v>-2.9471768936006804</v>
      </c>
      <c r="L21" s="20">
        <f t="shared" si="6"/>
        <v>-2.8602031023869174</v>
      </c>
      <c r="N21" s="20">
        <f t="shared" si="13"/>
        <v>6264.1015693659483</v>
      </c>
      <c r="O21" s="18">
        <f t="shared" si="14"/>
        <v>4.4000000000000003E-3</v>
      </c>
      <c r="P21" s="20">
        <f t="shared" si="15"/>
        <v>6260.2052981898023</v>
      </c>
      <c r="Q21" s="27" t="b">
        <f t="shared" si="7"/>
        <v>1</v>
      </c>
      <c r="S21" s="20">
        <f t="shared" si="8"/>
        <v>31.320507846829742</v>
      </c>
      <c r="T21" s="20">
        <f t="shared" si="9"/>
        <v>30.528203138731897</v>
      </c>
      <c r="U21" s="20">
        <f t="shared" si="10"/>
        <v>0.79230470809784492</v>
      </c>
      <c r="V21" s="20">
        <f t="shared" si="11"/>
        <v>0.76892309689920613</v>
      </c>
    </row>
    <row r="22" spans="2:22" x14ac:dyDescent="0.25">
      <c r="B22" s="16">
        <f t="shared" si="1"/>
        <v>1</v>
      </c>
      <c r="C22" s="22">
        <v>12</v>
      </c>
      <c r="D22" s="20">
        <f t="shared" si="12"/>
        <v>5014.4867501423796</v>
      </c>
      <c r="E22" s="18">
        <f>Data!C16</f>
        <v>3.5000000000000001E-3</v>
      </c>
      <c r="F22" s="20">
        <f t="shared" si="0"/>
        <v>5006.8772664990383</v>
      </c>
      <c r="G22" s="27" t="b">
        <f t="shared" si="2"/>
        <v>1</v>
      </c>
      <c r="I22" s="20">
        <f t="shared" si="3"/>
        <v>25.072433750711898</v>
      </c>
      <c r="J22" s="20">
        <f t="shared" si="4"/>
        <v>28.02897350028476</v>
      </c>
      <c r="K22" s="20">
        <f t="shared" si="5"/>
        <v>-2.9565397495728618</v>
      </c>
      <c r="L22" s="20">
        <f t="shared" si="6"/>
        <v>-2.8607075296271227</v>
      </c>
      <c r="N22" s="20">
        <f t="shared" si="13"/>
        <v>6260.2052981898023</v>
      </c>
      <c r="O22" s="18">
        <f t="shared" si="14"/>
        <v>3.5000000000000001E-3</v>
      </c>
      <c r="P22" s="20">
        <f t="shared" si="15"/>
        <v>6250.7054366497996</v>
      </c>
      <c r="Q22" s="27" t="b">
        <f t="shared" si="7"/>
        <v>1</v>
      </c>
      <c r="S22" s="20">
        <f t="shared" si="8"/>
        <v>31.301026490949013</v>
      </c>
      <c r="T22" s="20">
        <f t="shared" si="9"/>
        <v>30.520410596379605</v>
      </c>
      <c r="U22" s="20">
        <f t="shared" si="10"/>
        <v>0.78061589456940794</v>
      </c>
      <c r="V22" s="20">
        <f t="shared" si="11"/>
        <v>0.75531329070205822</v>
      </c>
    </row>
    <row r="23" spans="2:22" x14ac:dyDescent="0.25">
      <c r="B23" s="16">
        <f t="shared" si="1"/>
        <v>2</v>
      </c>
      <c r="C23" s="22">
        <v>13</v>
      </c>
      <c r="D23" s="20">
        <f t="shared" si="12"/>
        <v>5006.8772664990383</v>
      </c>
      <c r="E23" s="18">
        <f>Data!C17</f>
        <v>1.0800000000000001E-2</v>
      </c>
      <c r="F23" s="20">
        <f t="shared" si="0"/>
        <v>5035.6467832723411</v>
      </c>
      <c r="G23" s="27" t="b">
        <f t="shared" si="2"/>
        <v>1</v>
      </c>
      <c r="I23" s="20">
        <f t="shared" si="3"/>
        <v>25.034386332495192</v>
      </c>
      <c r="J23" s="20">
        <f t="shared" si="4"/>
        <v>28.013754532998078</v>
      </c>
      <c r="K23" s="20">
        <f t="shared" si="5"/>
        <v>-2.9793682005028863</v>
      </c>
      <c r="L23" s="20">
        <f t="shared" si="6"/>
        <v>-2.8741735068090115</v>
      </c>
      <c r="N23" s="20">
        <f t="shared" si="13"/>
        <v>6250.7054366497996</v>
      </c>
      <c r="O23" s="18">
        <f t="shared" si="14"/>
        <v>1.0800000000000001E-2</v>
      </c>
      <c r="P23" s="20">
        <f t="shared" si="15"/>
        <v>6286.6219900887891</v>
      </c>
      <c r="Q23" s="27" t="b">
        <f t="shared" si="7"/>
        <v>1</v>
      </c>
      <c r="S23" s="20">
        <f t="shared" si="8"/>
        <v>31.253527183248998</v>
      </c>
      <c r="T23" s="20">
        <f t="shared" si="9"/>
        <v>30.501410873299598</v>
      </c>
      <c r="U23" s="20">
        <f t="shared" si="10"/>
        <v>0.75211630994940037</v>
      </c>
      <c r="V23" s="20">
        <f t="shared" si="11"/>
        <v>0.72556079900787251</v>
      </c>
    </row>
    <row r="24" spans="2:22" x14ac:dyDescent="0.25">
      <c r="B24" s="16">
        <f t="shared" si="1"/>
        <v>2</v>
      </c>
      <c r="C24" s="22">
        <v>14</v>
      </c>
      <c r="D24" s="20">
        <f t="shared" si="12"/>
        <v>5035.6467832723411</v>
      </c>
      <c r="E24" s="18">
        <f>Data!C18</f>
        <v>1.5E-3</v>
      </c>
      <c r="F24" s="20">
        <f t="shared" si="0"/>
        <v>5017.9842521800128</v>
      </c>
      <c r="G24" s="27" t="b">
        <f t="shared" si="2"/>
        <v>1</v>
      </c>
      <c r="I24" s="20">
        <f t="shared" si="3"/>
        <v>25.178233916361705</v>
      </c>
      <c r="J24" s="20">
        <f t="shared" si="4"/>
        <v>28.071293566544682</v>
      </c>
      <c r="K24" s="20">
        <f t="shared" si="5"/>
        <v>-2.8930596501829768</v>
      </c>
      <c r="L24" s="20">
        <f t="shared" si="6"/>
        <v>-2.7825646206249846</v>
      </c>
      <c r="N24" s="20">
        <f t="shared" si="13"/>
        <v>6286.6219900887891</v>
      </c>
      <c r="O24" s="18">
        <f t="shared" si="14"/>
        <v>1.5E-3</v>
      </c>
      <c r="P24" s="20">
        <f t="shared" si="15"/>
        <v>6264.5716634585533</v>
      </c>
      <c r="Q24" s="27" t="b">
        <f t="shared" si="7"/>
        <v>1</v>
      </c>
      <c r="S24" s="20">
        <f t="shared" si="8"/>
        <v>31.433109950443946</v>
      </c>
      <c r="T24" s="20">
        <f t="shared" si="9"/>
        <v>30.57324398017758</v>
      </c>
      <c r="U24" s="20">
        <f t="shared" si="10"/>
        <v>0.85986597026636602</v>
      </c>
      <c r="V24" s="20">
        <f t="shared" si="11"/>
        <v>0.82702498968219973</v>
      </c>
    </row>
    <row r="25" spans="2:22" x14ac:dyDescent="0.25">
      <c r="B25" s="16">
        <f t="shared" si="1"/>
        <v>2</v>
      </c>
      <c r="C25" s="22">
        <v>15</v>
      </c>
      <c r="D25" s="20">
        <f t="shared" si="12"/>
        <v>5017.9842521800128</v>
      </c>
      <c r="E25" s="18">
        <f>Data!C19</f>
        <v>4.4000000000000003E-3</v>
      </c>
      <c r="F25" s="20">
        <f t="shared" si="0"/>
        <v>5014.8630659751561</v>
      </c>
      <c r="G25" s="27" t="b">
        <f t="shared" si="2"/>
        <v>1</v>
      </c>
      <c r="I25" s="20">
        <f t="shared" si="3"/>
        <v>25.089921260900066</v>
      </c>
      <c r="J25" s="20">
        <f t="shared" si="4"/>
        <v>28.035968504360028</v>
      </c>
      <c r="K25" s="20">
        <f t="shared" si="5"/>
        <v>-2.9460472434599616</v>
      </c>
      <c r="L25" s="20">
        <f t="shared" si="6"/>
        <v>-2.8250532915084183</v>
      </c>
      <c r="N25" s="20">
        <f t="shared" si="13"/>
        <v>6264.5716634585533</v>
      </c>
      <c r="O25" s="18">
        <f t="shared" si="14"/>
        <v>4.4000000000000003E-3</v>
      </c>
      <c r="P25" s="20">
        <f t="shared" si="15"/>
        <v>6260.6750998838816</v>
      </c>
      <c r="Q25" s="27" t="b">
        <f t="shared" si="7"/>
        <v>1</v>
      </c>
      <c r="S25" s="20">
        <f t="shared" si="8"/>
        <v>31.322858317292766</v>
      </c>
      <c r="T25" s="20">
        <f t="shared" si="9"/>
        <v>30.529143326917108</v>
      </c>
      <c r="U25" s="20">
        <f t="shared" si="10"/>
        <v>0.7937149903756584</v>
      </c>
      <c r="V25" s="20">
        <f t="shared" si="11"/>
        <v>0.7611171718505404</v>
      </c>
    </row>
    <row r="26" spans="2:22" x14ac:dyDescent="0.25">
      <c r="B26" s="16">
        <f t="shared" si="1"/>
        <v>2</v>
      </c>
      <c r="C26" s="22">
        <v>16</v>
      </c>
      <c r="D26" s="20">
        <f t="shared" si="12"/>
        <v>5014.8630659751561</v>
      </c>
      <c r="E26" s="18">
        <f>Data!C20</f>
        <v>1.18E-2</v>
      </c>
      <c r="F26" s="20">
        <f t="shared" si="0"/>
        <v>5048.6682579028948</v>
      </c>
      <c r="G26" s="27" t="b">
        <f t="shared" si="2"/>
        <v>1</v>
      </c>
      <c r="I26" s="20">
        <f t="shared" si="3"/>
        <v>25.07431532987578</v>
      </c>
      <c r="J26" s="20">
        <f t="shared" si="4"/>
        <v>28.029726131950312</v>
      </c>
      <c r="K26" s="20">
        <f t="shared" si="5"/>
        <v>-2.9554108020745318</v>
      </c>
      <c r="L26" s="20">
        <f t="shared" si="6"/>
        <v>-2.8255556225651612</v>
      </c>
      <c r="N26" s="20">
        <f t="shared" si="13"/>
        <v>6260.6750998838816</v>
      </c>
      <c r="O26" s="18">
        <f t="shared" si="14"/>
        <v>1.18E-2</v>
      </c>
      <c r="P26" s="20">
        <f t="shared" si="15"/>
        <v>6302.8783107321988</v>
      </c>
      <c r="Q26" s="27" t="b">
        <f t="shared" si="7"/>
        <v>1</v>
      </c>
      <c r="S26" s="20">
        <f t="shared" si="8"/>
        <v>31.30337549941941</v>
      </c>
      <c r="T26" s="20">
        <f t="shared" si="9"/>
        <v>30.521350199767763</v>
      </c>
      <c r="U26" s="20">
        <f t="shared" si="10"/>
        <v>0.78202529965164658</v>
      </c>
      <c r="V26" s="20">
        <f t="shared" si="11"/>
        <v>0.74766458215144282</v>
      </c>
    </row>
    <row r="27" spans="2:22" x14ac:dyDescent="0.25">
      <c r="B27" s="16">
        <f t="shared" si="1"/>
        <v>2</v>
      </c>
      <c r="C27" s="22">
        <v>17</v>
      </c>
      <c r="D27" s="20">
        <f t="shared" si="12"/>
        <v>5048.6682579028948</v>
      </c>
      <c r="E27" s="18">
        <f>Data!C21</f>
        <v>5.7999999999999996E-3</v>
      </c>
      <c r="F27" s="20">
        <f t="shared" si="0"/>
        <v>5052.5607811297386</v>
      </c>
      <c r="G27" s="27" t="b">
        <f t="shared" si="2"/>
        <v>1</v>
      </c>
      <c r="I27" s="20">
        <f t="shared" si="3"/>
        <v>25.243341289514476</v>
      </c>
      <c r="J27" s="20">
        <f t="shared" si="4"/>
        <v>28.09733651580579</v>
      </c>
      <c r="K27" s="20">
        <f t="shared" si="5"/>
        <v>-2.853995226291314</v>
      </c>
      <c r="L27" s="20">
        <f t="shared" si="6"/>
        <v>-2.7204347517519141</v>
      </c>
      <c r="N27" s="20">
        <f t="shared" si="13"/>
        <v>6302.8783107321988</v>
      </c>
      <c r="O27" s="18">
        <f t="shared" si="14"/>
        <v>5.7999999999999996E-3</v>
      </c>
      <c r="P27" s="20">
        <f t="shared" si="15"/>
        <v>6307.7378299097736</v>
      </c>
      <c r="Q27" s="27" t="b">
        <f t="shared" si="7"/>
        <v>1</v>
      </c>
      <c r="S27" s="20">
        <f t="shared" si="8"/>
        <v>31.514391553660996</v>
      </c>
      <c r="T27" s="20">
        <f t="shared" si="9"/>
        <v>30.605756621464398</v>
      </c>
      <c r="U27" s="20">
        <f t="shared" si="10"/>
        <v>0.9086349321965983</v>
      </c>
      <c r="V27" s="20">
        <f t="shared" si="11"/>
        <v>0.86611288744708614</v>
      </c>
    </row>
    <row r="28" spans="2:22" x14ac:dyDescent="0.25">
      <c r="B28" s="16">
        <f t="shared" si="1"/>
        <v>2</v>
      </c>
      <c r="C28" s="22">
        <v>18</v>
      </c>
      <c r="D28" s="20">
        <f t="shared" si="12"/>
        <v>5052.5607811297386</v>
      </c>
      <c r="E28" s="18">
        <f>Data!C22</f>
        <v>6.7000000000000002E-3</v>
      </c>
      <c r="F28" s="20">
        <f t="shared" si="0"/>
        <v>5060.9808736714904</v>
      </c>
      <c r="G28" s="27" t="b">
        <f t="shared" si="2"/>
        <v>1</v>
      </c>
      <c r="I28" s="20">
        <f t="shared" si="3"/>
        <v>25.262803905648695</v>
      </c>
      <c r="J28" s="20">
        <f t="shared" si="4"/>
        <v>28.105121562259477</v>
      </c>
      <c r="K28" s="20">
        <f t="shared" si="5"/>
        <v>-2.8423176566107813</v>
      </c>
      <c r="L28" s="20">
        <f t="shared" si="6"/>
        <v>-2.7012000655316726</v>
      </c>
      <c r="N28" s="20">
        <f t="shared" si="13"/>
        <v>6307.7378299097736</v>
      </c>
      <c r="O28" s="18">
        <f t="shared" si="14"/>
        <v>6.7000000000000002E-3</v>
      </c>
      <c r="P28" s="20">
        <f t="shared" si="15"/>
        <v>6318.249675003317</v>
      </c>
      <c r="Q28" s="27" t="b">
        <f t="shared" si="7"/>
        <v>1</v>
      </c>
      <c r="S28" s="20">
        <f t="shared" si="8"/>
        <v>31.538689149548869</v>
      </c>
      <c r="T28" s="20">
        <f t="shared" si="9"/>
        <v>30.615475659819548</v>
      </c>
      <c r="U28" s="20">
        <f t="shared" si="10"/>
        <v>0.92321348972932071</v>
      </c>
      <c r="V28" s="20">
        <f t="shared" si="11"/>
        <v>0.87737707048908387</v>
      </c>
    </row>
    <row r="29" spans="2:22" x14ac:dyDescent="0.25">
      <c r="B29" s="16">
        <f t="shared" si="1"/>
        <v>2</v>
      </c>
      <c r="C29" s="22">
        <v>19</v>
      </c>
      <c r="D29" s="20">
        <f t="shared" si="12"/>
        <v>5060.9808736714904</v>
      </c>
      <c r="E29" s="18">
        <f>Data!C23</f>
        <v>5.1999999999999998E-3</v>
      </c>
      <c r="F29" s="20">
        <f t="shared" si="0"/>
        <v>5061.8614843435098</v>
      </c>
      <c r="G29" s="27" t="b">
        <f t="shared" si="2"/>
        <v>1</v>
      </c>
      <c r="I29" s="20">
        <f t="shared" si="3"/>
        <v>25.304904368357452</v>
      </c>
      <c r="J29" s="20">
        <f t="shared" si="4"/>
        <v>28.121961747342979</v>
      </c>
      <c r="K29" s="20">
        <f t="shared" si="5"/>
        <v>-2.8170573789855275</v>
      </c>
      <c r="L29" s="20">
        <f t="shared" si="6"/>
        <v>-2.6691863706459995</v>
      </c>
      <c r="N29" s="20">
        <f t="shared" si="13"/>
        <v>6318.249675003317</v>
      </c>
      <c r="O29" s="18">
        <f t="shared" si="14"/>
        <v>5.1999999999999998E-3</v>
      </c>
      <c r="P29" s="20">
        <f t="shared" si="15"/>
        <v>6319.3490504467682</v>
      </c>
      <c r="Q29" s="27" t="b">
        <f t="shared" si="7"/>
        <v>1</v>
      </c>
      <c r="S29" s="20">
        <f t="shared" si="8"/>
        <v>31.591248375016587</v>
      </c>
      <c r="T29" s="20">
        <f t="shared" si="9"/>
        <v>30.636499350006634</v>
      </c>
      <c r="U29" s="20">
        <f t="shared" si="10"/>
        <v>0.95474902500995285</v>
      </c>
      <c r="V29" s="20">
        <f t="shared" si="11"/>
        <v>0.9046330060418748</v>
      </c>
    </row>
    <row r="30" spans="2:22" x14ac:dyDescent="0.25">
      <c r="B30" s="16">
        <f t="shared" si="1"/>
        <v>2</v>
      </c>
      <c r="C30" s="22">
        <v>20</v>
      </c>
      <c r="D30" s="20">
        <f t="shared" si="12"/>
        <v>5061.8614843435098</v>
      </c>
      <c r="E30" s="18">
        <f>Data!C24</f>
        <v>8.6E-3</v>
      </c>
      <c r="F30" s="20">
        <f t="shared" si="0"/>
        <v>5079.8665256433187</v>
      </c>
      <c r="G30" s="27" t="b">
        <f t="shared" si="2"/>
        <v>1</v>
      </c>
      <c r="I30" s="20">
        <f t="shared" si="3"/>
        <v>25.309307421717548</v>
      </c>
      <c r="J30" s="20">
        <f t="shared" si="4"/>
        <v>28.123722968687019</v>
      </c>
      <c r="K30" s="20">
        <f t="shared" si="5"/>
        <v>-2.8144155469694709</v>
      </c>
      <c r="L30" s="20">
        <f t="shared" si="6"/>
        <v>-2.6587070905592416</v>
      </c>
      <c r="N30" s="20">
        <f t="shared" si="13"/>
        <v>6319.3490504467682</v>
      </c>
      <c r="O30" s="18">
        <f t="shared" si="14"/>
        <v>8.6E-3</v>
      </c>
      <c r="P30" s="20">
        <f t="shared" si="15"/>
        <v>6341.8269750192067</v>
      </c>
      <c r="Q30" s="27" t="b">
        <f t="shared" si="7"/>
        <v>1</v>
      </c>
      <c r="S30" s="20">
        <f t="shared" si="8"/>
        <v>31.596745252233841</v>
      </c>
      <c r="T30" s="20">
        <f t="shared" si="9"/>
        <v>30.638698100893535</v>
      </c>
      <c r="U30" s="20">
        <f t="shared" si="10"/>
        <v>0.95804715134030616</v>
      </c>
      <c r="V30" s="20">
        <f t="shared" si="11"/>
        <v>0.90504288078614181</v>
      </c>
    </row>
    <row r="31" spans="2:22" x14ac:dyDescent="0.25">
      <c r="B31" s="16">
        <f t="shared" si="1"/>
        <v>2</v>
      </c>
      <c r="C31" s="22">
        <v>21</v>
      </c>
      <c r="D31" s="20">
        <f t="shared" si="12"/>
        <v>5079.8665256433187</v>
      </c>
      <c r="E31" s="18">
        <f>Data!C25</f>
        <v>7.4000000000000003E-3</v>
      </c>
      <c r="F31" s="20">
        <f t="shared" si="0"/>
        <v>5091.8702502434144</v>
      </c>
      <c r="G31" s="27" t="b">
        <f t="shared" si="2"/>
        <v>1</v>
      </c>
      <c r="I31" s="20">
        <f t="shared" si="3"/>
        <v>25.399332628216595</v>
      </c>
      <c r="J31" s="20">
        <f t="shared" si="4"/>
        <v>28.159733051286636</v>
      </c>
      <c r="K31" s="20">
        <f t="shared" si="5"/>
        <v>-2.7604004230700419</v>
      </c>
      <c r="L31" s="20">
        <f t="shared" si="6"/>
        <v>-2.5998807287885968</v>
      </c>
      <c r="N31" s="20">
        <f t="shared" si="13"/>
        <v>6341.8269750192067</v>
      </c>
      <c r="O31" s="18">
        <f t="shared" si="14"/>
        <v>7.4000000000000003E-3</v>
      </c>
      <c r="P31" s="20">
        <f t="shared" si="15"/>
        <v>6356.8127121611769</v>
      </c>
      <c r="Q31" s="27" t="b">
        <f t="shared" si="7"/>
        <v>1</v>
      </c>
      <c r="S31" s="20">
        <f t="shared" si="8"/>
        <v>31.709134875096034</v>
      </c>
      <c r="T31" s="20">
        <f t="shared" si="9"/>
        <v>30.683653950038412</v>
      </c>
      <c r="U31" s="20">
        <f t="shared" si="10"/>
        <v>1.0254809250576216</v>
      </c>
      <c r="V31" s="20">
        <f t="shared" si="11"/>
        <v>0.96584831407626681</v>
      </c>
    </row>
    <row r="32" spans="2:22" x14ac:dyDescent="0.25">
      <c r="B32" s="16">
        <f t="shared" si="1"/>
        <v>2</v>
      </c>
      <c r="C32" s="22">
        <v>22</v>
      </c>
      <c r="D32" s="20">
        <f t="shared" si="12"/>
        <v>5091.8702502434144</v>
      </c>
      <c r="E32" s="18">
        <f>Data!C26</f>
        <v>9.9000000000000008E-3</v>
      </c>
      <c r="F32" s="20">
        <f t="shared" si="0"/>
        <v>5116.5683668922202</v>
      </c>
      <c r="G32" s="27" t="b">
        <f t="shared" si="2"/>
        <v>1</v>
      </c>
      <c r="I32" s="20">
        <f t="shared" si="3"/>
        <v>25.459351251217072</v>
      </c>
      <c r="J32" s="20">
        <f t="shared" si="4"/>
        <v>28.183740500486827</v>
      </c>
      <c r="K32" s="20">
        <f t="shared" si="5"/>
        <v>-2.7243892492697555</v>
      </c>
      <c r="L32" s="20">
        <f t="shared" si="6"/>
        <v>-2.5582887698709866</v>
      </c>
      <c r="N32" s="20">
        <f t="shared" si="13"/>
        <v>6356.8127121611769</v>
      </c>
      <c r="O32" s="18">
        <f t="shared" si="14"/>
        <v>9.9000000000000008E-3</v>
      </c>
      <c r="P32" s="20">
        <f t="shared" si="15"/>
        <v>6387.6464322215152</v>
      </c>
      <c r="Q32" s="27" t="b">
        <f t="shared" si="7"/>
        <v>1</v>
      </c>
      <c r="S32" s="20">
        <f t="shared" si="8"/>
        <v>31.784063560805887</v>
      </c>
      <c r="T32" s="20">
        <f t="shared" si="9"/>
        <v>30.713625424322352</v>
      </c>
      <c r="U32" s="20">
        <f t="shared" si="10"/>
        <v>1.0704381364835349</v>
      </c>
      <c r="V32" s="20">
        <f t="shared" si="11"/>
        <v>1.0051756973205932</v>
      </c>
    </row>
    <row r="33" spans="2:22" x14ac:dyDescent="0.25">
      <c r="B33" s="16">
        <f t="shared" si="1"/>
        <v>2</v>
      </c>
      <c r="C33" s="22">
        <v>23</v>
      </c>
      <c r="D33" s="20">
        <f t="shared" si="12"/>
        <v>5116.5683668922202</v>
      </c>
      <c r="E33" s="18">
        <f>Data!C27</f>
        <v>7.7999999999999996E-3</v>
      </c>
      <c r="F33" s="20">
        <f t="shared" si="0"/>
        <v>5130.6952121532095</v>
      </c>
      <c r="G33" s="27" t="b">
        <f t="shared" si="2"/>
        <v>1</v>
      </c>
      <c r="I33" s="20">
        <f t="shared" si="3"/>
        <v>25.582841834461103</v>
      </c>
      <c r="J33" s="20">
        <f t="shared" si="4"/>
        <v>28.233136733784441</v>
      </c>
      <c r="K33" s="20">
        <f t="shared" si="5"/>
        <v>-2.6502948993233382</v>
      </c>
      <c r="L33" s="20">
        <f t="shared" si="6"/>
        <v>-2.4812679979641512</v>
      </c>
      <c r="N33" s="20">
        <f t="shared" si="13"/>
        <v>6387.6464322215152</v>
      </c>
      <c r="O33" s="18">
        <f t="shared" si="14"/>
        <v>7.7999999999999996E-3</v>
      </c>
      <c r="P33" s="20">
        <f t="shared" si="15"/>
        <v>6405.282724020879</v>
      </c>
      <c r="Q33" s="27" t="b">
        <f t="shared" si="7"/>
        <v>1</v>
      </c>
      <c r="S33" s="20">
        <f t="shared" si="8"/>
        <v>31.938232161107578</v>
      </c>
      <c r="T33" s="20">
        <f t="shared" si="9"/>
        <v>30.775292864443031</v>
      </c>
      <c r="U33" s="20">
        <f t="shared" si="10"/>
        <v>1.1629392966645469</v>
      </c>
      <c r="V33" s="20">
        <f t="shared" si="11"/>
        <v>1.0887709368211849</v>
      </c>
    </row>
    <row r="34" spans="2:22" x14ac:dyDescent="0.25">
      <c r="B34" s="16">
        <f t="shared" si="1"/>
        <v>2</v>
      </c>
      <c r="C34" s="22">
        <v>24</v>
      </c>
      <c r="D34" s="20">
        <f t="shared" si="12"/>
        <v>5130.6952121532095</v>
      </c>
      <c r="E34" s="18">
        <f>Data!C28</f>
        <v>2.8999999999999998E-3</v>
      </c>
      <c r="F34" s="20">
        <f t="shared" si="0"/>
        <v>5119.8463571271113</v>
      </c>
      <c r="G34" s="27" t="b">
        <f t="shared" si="2"/>
        <v>1</v>
      </c>
      <c r="I34" s="20">
        <f t="shared" si="3"/>
        <v>25.653476060766049</v>
      </c>
      <c r="J34" s="20">
        <f t="shared" si="4"/>
        <v>28.26139042430642</v>
      </c>
      <c r="K34" s="20">
        <f t="shared" si="5"/>
        <v>-2.6079143635403703</v>
      </c>
      <c r="L34" s="20">
        <f t="shared" si="6"/>
        <v>-2.4342874878540197</v>
      </c>
      <c r="N34" s="20">
        <f t="shared" si="13"/>
        <v>6405.282724020879</v>
      </c>
      <c r="O34" s="18">
        <f t="shared" si="14"/>
        <v>2.8999999999999998E-3</v>
      </c>
      <c r="P34" s="20">
        <f t="shared" si="15"/>
        <v>6391.7387537009363</v>
      </c>
      <c r="Q34" s="27" t="b">
        <f t="shared" si="7"/>
        <v>1</v>
      </c>
      <c r="S34" s="20">
        <f t="shared" si="8"/>
        <v>32.026413620104393</v>
      </c>
      <c r="T34" s="20">
        <f t="shared" si="9"/>
        <v>30.810565448041757</v>
      </c>
      <c r="U34" s="20">
        <f t="shared" si="10"/>
        <v>1.2158481720626355</v>
      </c>
      <c r="V34" s="20">
        <f t="shared" si="11"/>
        <v>1.1349007596876326</v>
      </c>
    </row>
    <row r="35" spans="2:22" x14ac:dyDescent="0.25">
      <c r="B35" s="16">
        <f t="shared" si="1"/>
        <v>3</v>
      </c>
      <c r="C35" s="22">
        <v>25</v>
      </c>
      <c r="D35" s="20">
        <f t="shared" si="12"/>
        <v>5119.8463571271113</v>
      </c>
      <c r="E35" s="18">
        <f>Data!C29</f>
        <v>8.8000000000000005E-3</v>
      </c>
      <c r="F35" s="20">
        <f t="shared" si="0"/>
        <v>5139.0765000444808</v>
      </c>
      <c r="G35" s="27" t="b">
        <f t="shared" si="2"/>
        <v>1</v>
      </c>
      <c r="I35" s="20">
        <f t="shared" si="3"/>
        <v>25.599231785635556</v>
      </c>
      <c r="J35" s="20">
        <f t="shared" si="4"/>
        <v>28.239692714254225</v>
      </c>
      <c r="K35" s="20">
        <f t="shared" si="5"/>
        <v>-2.6404609286186691</v>
      </c>
      <c r="L35" s="20">
        <f t="shared" si="6"/>
        <v>-2.457295317298597</v>
      </c>
      <c r="N35" s="20">
        <f t="shared" si="13"/>
        <v>6391.7387537009363</v>
      </c>
      <c r="O35" s="18">
        <f t="shared" si="14"/>
        <v>8.8000000000000005E-3</v>
      </c>
      <c r="P35" s="20">
        <f t="shared" si="15"/>
        <v>6415.7461244598362</v>
      </c>
      <c r="Q35" s="27" t="b">
        <f t="shared" si="7"/>
        <v>1</v>
      </c>
      <c r="S35" s="20">
        <f t="shared" si="8"/>
        <v>31.958693768504681</v>
      </c>
      <c r="T35" s="20">
        <f t="shared" si="9"/>
        <v>30.783477507401873</v>
      </c>
      <c r="U35" s="20">
        <f t="shared" si="10"/>
        <v>1.1752162611028076</v>
      </c>
      <c r="V35" s="20">
        <f t="shared" si="11"/>
        <v>1.0936929169907643</v>
      </c>
    </row>
    <row r="36" spans="2:22" x14ac:dyDescent="0.25">
      <c r="B36" s="16">
        <f t="shared" si="1"/>
        <v>3</v>
      </c>
      <c r="C36" s="22">
        <v>26</v>
      </c>
      <c r="D36" s="20">
        <f t="shared" si="12"/>
        <v>5139.0765000444808</v>
      </c>
      <c r="E36" s="18">
        <f>Data!C30</f>
        <v>3.7000000000000002E-3</v>
      </c>
      <c r="F36" s="20">
        <f t="shared" si="0"/>
        <v>5132.300627679173</v>
      </c>
      <c r="G36" s="27" t="b">
        <f t="shared" si="2"/>
        <v>1</v>
      </c>
      <c r="I36" s="20">
        <f t="shared" si="3"/>
        <v>25.695382500222404</v>
      </c>
      <c r="J36" s="20">
        <f t="shared" si="4"/>
        <v>28.278153000088963</v>
      </c>
      <c r="K36" s="20">
        <f t="shared" si="5"/>
        <v>-2.5827704998665588</v>
      </c>
      <c r="L36" s="20">
        <f t="shared" si="6"/>
        <v>-2.3964175518198592</v>
      </c>
      <c r="N36" s="20">
        <f t="shared" si="13"/>
        <v>6415.7461244598362</v>
      </c>
      <c r="O36" s="18">
        <f t="shared" si="14"/>
        <v>3.7000000000000002E-3</v>
      </c>
      <c r="P36" s="20">
        <f t="shared" si="15"/>
        <v>6407.286963194736</v>
      </c>
      <c r="Q36" s="27" t="b">
        <f t="shared" si="7"/>
        <v>1</v>
      </c>
      <c r="S36" s="20">
        <f t="shared" si="8"/>
        <v>32.078730622299183</v>
      </c>
      <c r="T36" s="20">
        <f t="shared" si="9"/>
        <v>30.831492248919673</v>
      </c>
      <c r="U36" s="20">
        <f t="shared" si="10"/>
        <v>1.2472383733795098</v>
      </c>
      <c r="V36" s="20">
        <f t="shared" si="11"/>
        <v>1.1572472000219658</v>
      </c>
    </row>
    <row r="37" spans="2:22" x14ac:dyDescent="0.25">
      <c r="B37" s="16">
        <f t="shared" si="1"/>
        <v>3</v>
      </c>
      <c r="C37" s="22">
        <v>27</v>
      </c>
      <c r="D37" s="20">
        <f t="shared" si="12"/>
        <v>5132.300627679173</v>
      </c>
      <c r="E37" s="18">
        <f>Data!C31</f>
        <v>1.0999999999999999E-2</v>
      </c>
      <c r="F37" s="20">
        <f t="shared" si="0"/>
        <v>5162.8121549107254</v>
      </c>
      <c r="G37" s="27" t="b">
        <f t="shared" si="2"/>
        <v>1</v>
      </c>
      <c r="I37" s="20">
        <f t="shared" si="3"/>
        <v>25.661503138395865</v>
      </c>
      <c r="J37" s="20">
        <f t="shared" si="4"/>
        <v>28.264601255358347</v>
      </c>
      <c r="K37" s="20">
        <f t="shared" si="5"/>
        <v>-2.6030981169624816</v>
      </c>
      <c r="L37" s="20">
        <f t="shared" si="6"/>
        <v>-2.4080543207128202</v>
      </c>
      <c r="N37" s="20">
        <f t="shared" si="13"/>
        <v>6407.286963194736</v>
      </c>
      <c r="O37" s="18">
        <f t="shared" si="14"/>
        <v>1.0999999999999999E-2</v>
      </c>
      <c r="P37" s="20">
        <f t="shared" si="15"/>
        <v>6445.3782841909278</v>
      </c>
      <c r="Q37" s="27" t="b">
        <f t="shared" si="7"/>
        <v>1</v>
      </c>
      <c r="S37" s="20">
        <f t="shared" si="8"/>
        <v>32.036434815973678</v>
      </c>
      <c r="T37" s="20">
        <f t="shared" si="9"/>
        <v>30.814573926389471</v>
      </c>
      <c r="U37" s="20">
        <f t="shared" si="10"/>
        <v>1.2218608895842067</v>
      </c>
      <c r="V37" s="20">
        <f t="shared" si="11"/>
        <v>1.1303098316964693</v>
      </c>
    </row>
    <row r="38" spans="2:22" x14ac:dyDescent="0.25">
      <c r="B38" s="16">
        <f t="shared" si="1"/>
        <v>3</v>
      </c>
      <c r="C38" s="22">
        <v>28</v>
      </c>
      <c r="D38" s="20">
        <f t="shared" si="12"/>
        <v>5162.8121549107254</v>
      </c>
      <c r="E38" s="18">
        <f>Data!C32</f>
        <v>6.1000000000000004E-3</v>
      </c>
      <c r="F38" s="20">
        <f t="shared" si="0"/>
        <v>5168.3337825104018</v>
      </c>
      <c r="G38" s="27" t="b">
        <f t="shared" si="2"/>
        <v>1</v>
      </c>
      <c r="I38" s="20">
        <f t="shared" si="3"/>
        <v>25.814060774553628</v>
      </c>
      <c r="J38" s="20">
        <f t="shared" si="4"/>
        <v>28.32562430982145</v>
      </c>
      <c r="K38" s="20">
        <f t="shared" si="5"/>
        <v>-2.5115635352678218</v>
      </c>
      <c r="L38" s="20">
        <f t="shared" si="6"/>
        <v>-2.3164289153417803</v>
      </c>
      <c r="N38" s="20">
        <f t="shared" si="13"/>
        <v>6445.3782841909278</v>
      </c>
      <c r="O38" s="18">
        <f t="shared" si="14"/>
        <v>6.1000000000000004E-3</v>
      </c>
      <c r="P38" s="20">
        <f t="shared" si="15"/>
        <v>6452.2716162658699</v>
      </c>
      <c r="Q38" s="27" t="b">
        <f t="shared" si="7"/>
        <v>1</v>
      </c>
      <c r="S38" s="20">
        <f t="shared" si="8"/>
        <v>32.226891420954637</v>
      </c>
      <c r="T38" s="20">
        <f t="shared" si="9"/>
        <v>30.890756568381857</v>
      </c>
      <c r="U38" s="20">
        <f t="shared" si="10"/>
        <v>1.3361348525727799</v>
      </c>
      <c r="V38" s="20">
        <f t="shared" si="11"/>
        <v>1.2323245515528918</v>
      </c>
    </row>
    <row r="39" spans="2:22" x14ac:dyDescent="0.25">
      <c r="B39" s="16">
        <f t="shared" si="1"/>
        <v>3</v>
      </c>
      <c r="C39" s="22">
        <v>29</v>
      </c>
      <c r="D39" s="20">
        <f t="shared" si="12"/>
        <v>5168.3337825104018</v>
      </c>
      <c r="E39" s="18">
        <f>Data!C33</f>
        <v>1.0699999999999999E-2</v>
      </c>
      <c r="F39" s="20">
        <f t="shared" si="0"/>
        <v>5197.5167792133461</v>
      </c>
      <c r="G39" s="27" t="b">
        <f t="shared" si="2"/>
        <v>1</v>
      </c>
      <c r="I39" s="20">
        <f t="shared" si="3"/>
        <v>25.841668912552009</v>
      </c>
      <c r="J39" s="20">
        <f t="shared" si="4"/>
        <v>28.336667565020804</v>
      </c>
      <c r="K39" s="20">
        <f t="shared" si="5"/>
        <v>-2.4949986524687944</v>
      </c>
      <c r="L39" s="20">
        <f t="shared" si="6"/>
        <v>-2.2942682277953503</v>
      </c>
      <c r="N39" s="20">
        <f t="shared" si="13"/>
        <v>6452.2716162658699</v>
      </c>
      <c r="O39" s="18">
        <f t="shared" si="14"/>
        <v>1.0699999999999999E-2</v>
      </c>
      <c r="P39" s="20">
        <f t="shared" si="15"/>
        <v>6488.7043679471153</v>
      </c>
      <c r="Q39" s="27" t="b">
        <f t="shared" si="7"/>
        <v>1</v>
      </c>
      <c r="S39" s="20">
        <f t="shared" si="8"/>
        <v>32.261358081329348</v>
      </c>
      <c r="T39" s="20">
        <f t="shared" si="9"/>
        <v>30.90454323253174</v>
      </c>
      <c r="U39" s="20">
        <f t="shared" si="10"/>
        <v>1.3568148487976082</v>
      </c>
      <c r="V39" s="20">
        <f t="shared" si="11"/>
        <v>1.2476548616637935</v>
      </c>
    </row>
    <row r="40" spans="2:22" x14ac:dyDescent="0.25">
      <c r="B40" s="16">
        <f t="shared" si="1"/>
        <v>3</v>
      </c>
      <c r="C40" s="22">
        <v>30</v>
      </c>
      <c r="D40" s="20">
        <f t="shared" si="12"/>
        <v>5197.5167792133461</v>
      </c>
      <c r="E40" s="18">
        <f>Data!C34</f>
        <v>1.0200000000000001E-2</v>
      </c>
      <c r="F40" s="20">
        <f t="shared" si="0"/>
        <v>5224.2787931095163</v>
      </c>
      <c r="G40" s="27" t="b">
        <f t="shared" si="2"/>
        <v>1</v>
      </c>
      <c r="I40" s="20">
        <f t="shared" si="3"/>
        <v>25.987583896066731</v>
      </c>
      <c r="J40" s="20">
        <f t="shared" si="4"/>
        <v>28.395033558426693</v>
      </c>
      <c r="K40" s="20">
        <f t="shared" si="5"/>
        <v>-2.4074496623599622</v>
      </c>
      <c r="L40" s="20">
        <f t="shared" si="6"/>
        <v>-2.2071414028390173</v>
      </c>
      <c r="N40" s="20">
        <f t="shared" si="13"/>
        <v>6488.7043679471153</v>
      </c>
      <c r="O40" s="18">
        <f t="shared" si="14"/>
        <v>1.0200000000000001E-2</v>
      </c>
      <c r="P40" s="20">
        <f t="shared" si="15"/>
        <v>6522.1147067376742</v>
      </c>
      <c r="Q40" s="27" t="b">
        <f t="shared" si="7"/>
        <v>1</v>
      </c>
      <c r="S40" s="20">
        <f t="shared" si="8"/>
        <v>32.443521839735574</v>
      </c>
      <c r="T40" s="20">
        <f t="shared" si="9"/>
        <v>30.97740873589423</v>
      </c>
      <c r="U40" s="20">
        <f t="shared" si="10"/>
        <v>1.4661131038413444</v>
      </c>
      <c r="V40" s="20">
        <f t="shared" si="11"/>
        <v>1.3441273490889778</v>
      </c>
    </row>
    <row r="41" spans="2:22" x14ac:dyDescent="0.25">
      <c r="B41" s="16">
        <f t="shared" si="1"/>
        <v>3</v>
      </c>
      <c r="C41" s="22">
        <v>31</v>
      </c>
      <c r="D41" s="20">
        <f t="shared" si="12"/>
        <v>5224.2787931095163</v>
      </c>
      <c r="E41" s="18">
        <f>Data!C35</f>
        <v>5.1000000000000004E-3</v>
      </c>
      <c r="F41" s="20">
        <f t="shared" si="0"/>
        <v>5224.6680018796033</v>
      </c>
      <c r="G41" s="27" t="b">
        <f t="shared" si="2"/>
        <v>1</v>
      </c>
      <c r="I41" s="20">
        <f t="shared" si="3"/>
        <v>26.121393965547583</v>
      </c>
      <c r="J41" s="20">
        <f t="shared" si="4"/>
        <v>28.448557586219032</v>
      </c>
      <c r="K41" s="20">
        <f t="shared" si="5"/>
        <v>-2.327163620671449</v>
      </c>
      <c r="L41" s="20">
        <f t="shared" si="6"/>
        <v>-2.1271539795996324</v>
      </c>
      <c r="N41" s="20">
        <f t="shared" si="13"/>
        <v>6522.1147067376742</v>
      </c>
      <c r="O41" s="18">
        <f t="shared" si="14"/>
        <v>5.1000000000000004E-3</v>
      </c>
      <c r="P41" s="20">
        <f t="shared" si="15"/>
        <v>6522.6006042833269</v>
      </c>
      <c r="Q41" s="27" t="b">
        <f t="shared" si="7"/>
        <v>1</v>
      </c>
      <c r="S41" s="20">
        <f t="shared" si="8"/>
        <v>32.610573533688374</v>
      </c>
      <c r="T41" s="20">
        <f t="shared" si="9"/>
        <v>31.04422941347535</v>
      </c>
      <c r="U41" s="20">
        <f t="shared" si="10"/>
        <v>1.5663441202130244</v>
      </c>
      <c r="V41" s="20">
        <f t="shared" si="11"/>
        <v>1.4317236223262593</v>
      </c>
    </row>
    <row r="42" spans="2:22" x14ac:dyDescent="0.25">
      <c r="B42" s="16">
        <f t="shared" si="1"/>
        <v>3</v>
      </c>
      <c r="C42" s="22">
        <v>32</v>
      </c>
      <c r="D42" s="20">
        <f t="shared" si="12"/>
        <v>5224.6680018796033</v>
      </c>
      <c r="E42" s="18">
        <f>Data!C36</f>
        <v>5.7000000000000002E-3</v>
      </c>
      <c r="F42" s="20">
        <f t="shared" si="0"/>
        <v>5228.1763664428654</v>
      </c>
      <c r="G42" s="27" t="b">
        <f t="shared" si="2"/>
        <v>1</v>
      </c>
      <c r="I42" s="20">
        <f t="shared" si="3"/>
        <v>26.123340009398017</v>
      </c>
      <c r="J42" s="20">
        <f t="shared" si="4"/>
        <v>28.449336003759207</v>
      </c>
      <c r="K42" s="20">
        <f t="shared" si="5"/>
        <v>-2.3259959943611896</v>
      </c>
      <c r="L42" s="20">
        <f t="shared" si="6"/>
        <v>-2.1197275231477297</v>
      </c>
      <c r="N42" s="20">
        <f t="shared" si="13"/>
        <v>6522.6006042833269</v>
      </c>
      <c r="O42" s="18">
        <f t="shared" si="14"/>
        <v>5.7000000000000002E-3</v>
      </c>
      <c r="P42" s="20">
        <f t="shared" si="15"/>
        <v>6526.9805305891032</v>
      </c>
      <c r="Q42" s="27" t="b">
        <f t="shared" si="7"/>
        <v>1</v>
      </c>
      <c r="S42" s="20">
        <f t="shared" si="8"/>
        <v>32.613003021416638</v>
      </c>
      <c r="T42" s="20">
        <f t="shared" si="9"/>
        <v>31.045201208566652</v>
      </c>
      <c r="U42" s="20">
        <f t="shared" si="10"/>
        <v>1.5678018128499858</v>
      </c>
      <c r="V42" s="20">
        <f t="shared" si="11"/>
        <v>1.4287697234198091</v>
      </c>
    </row>
    <row r="43" spans="2:22" x14ac:dyDescent="0.25">
      <c r="B43" s="16">
        <f t="shared" si="1"/>
        <v>3</v>
      </c>
      <c r="C43" s="22">
        <v>33</v>
      </c>
      <c r="D43" s="20">
        <f t="shared" si="12"/>
        <v>5228.1763664428654</v>
      </c>
      <c r="E43" s="18">
        <f>Data!C37</f>
        <v>1.0999999999999999E-2</v>
      </c>
      <c r="F43" s="20">
        <f t="shared" ref="F43:F74" si="16">D43*(1+E43)*(1-$D$5)</f>
        <v>5259.2578749413678</v>
      </c>
      <c r="G43" s="27" t="b">
        <f t="shared" si="2"/>
        <v>1</v>
      </c>
      <c r="I43" s="20">
        <f t="shared" si="3"/>
        <v>26.140881832214326</v>
      </c>
      <c r="J43" s="20">
        <f t="shared" si="4"/>
        <v>28.456352732885733</v>
      </c>
      <c r="K43" s="20">
        <f t="shared" si="5"/>
        <v>-2.3154709006714072</v>
      </c>
      <c r="L43" s="20">
        <f t="shared" si="6"/>
        <v>-2.1038243179501324</v>
      </c>
      <c r="N43" s="20">
        <f t="shared" si="13"/>
        <v>6526.9805305891032</v>
      </c>
      <c r="O43" s="18">
        <f t="shared" si="14"/>
        <v>1.0999999999999999E-2</v>
      </c>
      <c r="P43" s="20">
        <f t="shared" si="15"/>
        <v>6565.7834298434545</v>
      </c>
      <c r="Q43" s="27" t="b">
        <f t="shared" si="7"/>
        <v>1</v>
      </c>
      <c r="S43" s="20">
        <f t="shared" si="8"/>
        <v>32.634902652945513</v>
      </c>
      <c r="T43" s="20">
        <f t="shared" si="9"/>
        <v>31.053961061178207</v>
      </c>
      <c r="U43" s="20">
        <f t="shared" si="10"/>
        <v>1.5809415917673064</v>
      </c>
      <c r="V43" s="20">
        <f t="shared" si="11"/>
        <v>1.4364349666646286</v>
      </c>
    </row>
    <row r="44" spans="2:22" x14ac:dyDescent="0.25">
      <c r="B44" s="16">
        <f t="shared" ref="B44:B75" si="17">IF(MOD(C43,12)= 0,B43+1,B43)</f>
        <v>3</v>
      </c>
      <c r="C44" s="22">
        <v>34</v>
      </c>
      <c r="D44" s="20">
        <f t="shared" si="12"/>
        <v>5259.2578749413678</v>
      </c>
      <c r="E44" s="18">
        <f>Data!C38</f>
        <v>8.9999999999999993E-3</v>
      </c>
      <c r="F44" s="20">
        <f t="shared" si="16"/>
        <v>5280.0582398367605</v>
      </c>
      <c r="G44" s="27" t="b">
        <f t="shared" si="2"/>
        <v>1</v>
      </c>
      <c r="I44" s="20">
        <f t="shared" si="3"/>
        <v>26.296289374706841</v>
      </c>
      <c r="J44" s="20">
        <f t="shared" si="4"/>
        <v>28.518515749882738</v>
      </c>
      <c r="K44" s="20">
        <f t="shared" si="5"/>
        <v>-2.2222263751758966</v>
      </c>
      <c r="L44" s="20">
        <f t="shared" si="6"/>
        <v>-2.0130636562015267</v>
      </c>
      <c r="N44" s="20">
        <f t="shared" si="13"/>
        <v>6565.7834298434545</v>
      </c>
      <c r="O44" s="18">
        <f t="shared" si="14"/>
        <v>8.9999999999999993E-3</v>
      </c>
      <c r="P44" s="20">
        <f t="shared" si="15"/>
        <v>6591.7511033084847</v>
      </c>
      <c r="Q44" s="27" t="b">
        <f t="shared" si="7"/>
        <v>1</v>
      </c>
      <c r="S44" s="20">
        <f t="shared" si="8"/>
        <v>32.828917149217276</v>
      </c>
      <c r="T44" s="20">
        <f t="shared" si="9"/>
        <v>31.13156685968691</v>
      </c>
      <c r="U44" s="20">
        <f t="shared" si="10"/>
        <v>1.697350289530366</v>
      </c>
      <c r="V44" s="20">
        <f t="shared" si="11"/>
        <v>1.5375905073695573</v>
      </c>
    </row>
    <row r="45" spans="2:22" x14ac:dyDescent="0.25">
      <c r="B45" s="16">
        <f t="shared" si="17"/>
        <v>3</v>
      </c>
      <c r="C45" s="22">
        <v>35</v>
      </c>
      <c r="D45" s="20">
        <f t="shared" si="12"/>
        <v>5280.0582398367605</v>
      </c>
      <c r="E45" s="18">
        <f>Data!C39</f>
        <v>4.4000000000000003E-3</v>
      </c>
      <c r="F45" s="20">
        <f t="shared" si="16"/>
        <v>5276.7740436115819</v>
      </c>
      <c r="G45" s="27" t="b">
        <f t="shared" si="2"/>
        <v>1</v>
      </c>
      <c r="I45" s="20">
        <f t="shared" si="3"/>
        <v>26.400291199183805</v>
      </c>
      <c r="J45" s="20">
        <f t="shared" si="4"/>
        <v>28.560116479673521</v>
      </c>
      <c r="K45" s="20">
        <f t="shared" si="5"/>
        <v>-2.1598252804897164</v>
      </c>
      <c r="L45" s="20">
        <f t="shared" si="6"/>
        <v>-1.950683891050043</v>
      </c>
      <c r="N45" s="20">
        <f t="shared" si="13"/>
        <v>6591.7511033084847</v>
      </c>
      <c r="O45" s="18">
        <f t="shared" si="14"/>
        <v>4.4000000000000003E-3</v>
      </c>
      <c r="P45" s="20">
        <f t="shared" si="15"/>
        <v>6587.6510341222265</v>
      </c>
      <c r="Q45" s="27" t="b">
        <f t="shared" si="7"/>
        <v>1</v>
      </c>
      <c r="S45" s="20">
        <f t="shared" si="8"/>
        <v>32.958755516542425</v>
      </c>
      <c r="T45" s="20">
        <f t="shared" si="9"/>
        <v>31.183502206616971</v>
      </c>
      <c r="U45" s="20">
        <f t="shared" si="10"/>
        <v>1.7752533099254535</v>
      </c>
      <c r="V45" s="20">
        <f t="shared" si="11"/>
        <v>1.6033510050496604</v>
      </c>
    </row>
    <row r="46" spans="2:22" x14ac:dyDescent="0.25">
      <c r="B46" s="16">
        <f t="shared" si="17"/>
        <v>3</v>
      </c>
      <c r="C46" s="22">
        <v>36</v>
      </c>
      <c r="D46" s="20">
        <f t="shared" si="12"/>
        <v>5276.7740436115819</v>
      </c>
      <c r="E46" s="18">
        <f>Data!C40</f>
        <v>5.3E-3</v>
      </c>
      <c r="F46" s="20">
        <f t="shared" si="16"/>
        <v>5278.2172413125099</v>
      </c>
      <c r="G46" s="27" t="b">
        <f t="shared" si="2"/>
        <v>1</v>
      </c>
      <c r="I46" s="20">
        <f t="shared" si="3"/>
        <v>26.383870218057911</v>
      </c>
      <c r="J46" s="20">
        <f t="shared" si="4"/>
        <v>28.553548087223163</v>
      </c>
      <c r="K46" s="20">
        <f t="shared" si="5"/>
        <v>-2.1696778691652518</v>
      </c>
      <c r="L46" s="20">
        <f t="shared" si="6"/>
        <v>-1.9537212646461992</v>
      </c>
      <c r="N46" s="20">
        <f t="shared" si="13"/>
        <v>6587.6510341222265</v>
      </c>
      <c r="O46" s="18">
        <f t="shared" si="14"/>
        <v>5.3E-3</v>
      </c>
      <c r="P46" s="20">
        <f t="shared" si="15"/>
        <v>6589.4527566800598</v>
      </c>
      <c r="Q46" s="27" t="b">
        <f t="shared" si="7"/>
        <v>1</v>
      </c>
      <c r="S46" s="20">
        <f t="shared" si="8"/>
        <v>32.938255170611136</v>
      </c>
      <c r="T46" s="20">
        <f t="shared" si="9"/>
        <v>31.175302068244456</v>
      </c>
      <c r="U46" s="20">
        <f t="shared" si="10"/>
        <v>1.76295310236668</v>
      </c>
      <c r="V46" s="20">
        <f t="shared" si="11"/>
        <v>1.587479419695107</v>
      </c>
    </row>
    <row r="47" spans="2:22" x14ac:dyDescent="0.25">
      <c r="B47" s="16">
        <f t="shared" si="17"/>
        <v>4</v>
      </c>
      <c r="C47" s="22">
        <v>37</v>
      </c>
      <c r="D47" s="20">
        <f t="shared" si="12"/>
        <v>5278.2172413125099</v>
      </c>
      <c r="E47" s="18">
        <f>Data!C41</f>
        <v>1.0800000000000001E-2</v>
      </c>
      <c r="F47" s="20">
        <f t="shared" si="16"/>
        <v>5308.5458775810912</v>
      </c>
      <c r="G47" s="27" t="b">
        <f t="shared" si="2"/>
        <v>1</v>
      </c>
      <c r="I47" s="20">
        <f t="shared" si="3"/>
        <v>26.391086206562552</v>
      </c>
      <c r="J47" s="20">
        <f t="shared" si="4"/>
        <v>28.556434482625022</v>
      </c>
      <c r="K47" s="20">
        <f t="shared" si="5"/>
        <v>-2.1653482760624705</v>
      </c>
      <c r="L47" s="20">
        <f t="shared" si="6"/>
        <v>-1.9439906411154491</v>
      </c>
      <c r="N47" s="20">
        <f t="shared" si="13"/>
        <v>6589.4527566800598</v>
      </c>
      <c r="O47" s="18">
        <f t="shared" si="14"/>
        <v>1.0800000000000001E-2</v>
      </c>
      <c r="P47" s="20">
        <f t="shared" si="15"/>
        <v>6627.3157522199426</v>
      </c>
      <c r="Q47" s="27" t="b">
        <f t="shared" si="7"/>
        <v>1</v>
      </c>
      <c r="S47" s="20">
        <f t="shared" si="8"/>
        <v>32.947263783400302</v>
      </c>
      <c r="T47" s="20">
        <f t="shared" si="9"/>
        <v>31.178905513360121</v>
      </c>
      <c r="U47" s="20">
        <f t="shared" si="10"/>
        <v>1.7683582700401814</v>
      </c>
      <c r="V47" s="20">
        <f t="shared" si="11"/>
        <v>1.5875838381751581</v>
      </c>
    </row>
    <row r="48" spans="2:22" x14ac:dyDescent="0.25">
      <c r="B48" s="16">
        <f t="shared" si="17"/>
        <v>4</v>
      </c>
      <c r="C48" s="22">
        <v>38</v>
      </c>
      <c r="D48" s="20">
        <f t="shared" si="12"/>
        <v>5308.5458775810912</v>
      </c>
      <c r="E48" s="18">
        <f>Data!C42</f>
        <v>8.2000000000000007E-3</v>
      </c>
      <c r="F48" s="20">
        <f t="shared" si="16"/>
        <v>5325.3155740083703</v>
      </c>
      <c r="G48" s="27" t="b">
        <f t="shared" si="2"/>
        <v>1</v>
      </c>
      <c r="I48" s="20">
        <f t="shared" si="3"/>
        <v>26.542729387905457</v>
      </c>
      <c r="J48" s="20">
        <f t="shared" si="4"/>
        <v>28.617091755162182</v>
      </c>
      <c r="K48" s="20">
        <f t="shared" si="5"/>
        <v>-2.0743623672567253</v>
      </c>
      <c r="L48" s="20">
        <f t="shared" si="6"/>
        <v>-1.8567357657456065</v>
      </c>
      <c r="N48" s="20">
        <f t="shared" si="13"/>
        <v>6627.3157522199426</v>
      </c>
      <c r="O48" s="18">
        <f t="shared" si="14"/>
        <v>8.2000000000000007E-3</v>
      </c>
      <c r="P48" s="20">
        <f t="shared" si="15"/>
        <v>6648.2514426812058</v>
      </c>
      <c r="Q48" s="27" t="b">
        <f t="shared" si="7"/>
        <v>1</v>
      </c>
      <c r="S48" s="20">
        <f t="shared" si="8"/>
        <v>33.136578761099713</v>
      </c>
      <c r="T48" s="20">
        <f t="shared" si="9"/>
        <v>31.254631504439885</v>
      </c>
      <c r="U48" s="20">
        <f t="shared" si="10"/>
        <v>1.8819472566598279</v>
      </c>
      <c r="V48" s="20">
        <f t="shared" si="11"/>
        <v>1.6845074109728453</v>
      </c>
    </row>
    <row r="49" spans="2:22" x14ac:dyDescent="0.25">
      <c r="B49" s="16">
        <f t="shared" si="17"/>
        <v>4</v>
      </c>
      <c r="C49" s="22">
        <v>39</v>
      </c>
      <c r="D49" s="20">
        <f t="shared" si="12"/>
        <v>5325.3155740083703</v>
      </c>
      <c r="E49" s="18">
        <f>Data!C43</f>
        <v>7.4000000000000003E-3</v>
      </c>
      <c r="F49" s="20">
        <f t="shared" si="16"/>
        <v>5337.8992947097522</v>
      </c>
      <c r="G49" s="27" t="b">
        <f t="shared" si="2"/>
        <v>1</v>
      </c>
      <c r="I49" s="20">
        <f t="shared" si="3"/>
        <v>26.626577870041853</v>
      </c>
      <c r="J49" s="20">
        <f t="shared" si="4"/>
        <v>28.650631148016743</v>
      </c>
      <c r="K49" s="20">
        <f t="shared" si="5"/>
        <v>-2.0240532779748897</v>
      </c>
      <c r="L49" s="20">
        <f t="shared" si="6"/>
        <v>-1.8062858726220179</v>
      </c>
      <c r="N49" s="20">
        <f t="shared" si="13"/>
        <v>6648.2514426812058</v>
      </c>
      <c r="O49" s="18">
        <f t="shared" si="14"/>
        <v>7.4000000000000003E-3</v>
      </c>
      <c r="P49" s="20">
        <f t="shared" si="15"/>
        <v>6663.9612608402622</v>
      </c>
      <c r="Q49" s="27" t="b">
        <f t="shared" si="7"/>
        <v>1</v>
      </c>
      <c r="S49" s="20">
        <f t="shared" si="8"/>
        <v>33.24125721340603</v>
      </c>
      <c r="T49" s="20">
        <f t="shared" si="9"/>
        <v>31.296502885362411</v>
      </c>
      <c r="U49" s="20">
        <f t="shared" si="10"/>
        <v>1.9447543280436186</v>
      </c>
      <c r="V49" s="20">
        <f t="shared" si="11"/>
        <v>1.7355186776409022</v>
      </c>
    </row>
    <row r="50" spans="2:22" x14ac:dyDescent="0.25">
      <c r="B50" s="16">
        <f t="shared" si="17"/>
        <v>4</v>
      </c>
      <c r="C50" s="22">
        <v>40</v>
      </c>
      <c r="D50" s="20">
        <f t="shared" si="12"/>
        <v>5337.8992947097522</v>
      </c>
      <c r="E50" s="18">
        <f>Data!C44</f>
        <v>7.7000000000000002E-3</v>
      </c>
      <c r="F50" s="20">
        <f t="shared" si="16"/>
        <v>5352.106113682622</v>
      </c>
      <c r="G50" s="27" t="b">
        <f t="shared" si="2"/>
        <v>1</v>
      </c>
      <c r="I50" s="20">
        <f t="shared" si="3"/>
        <v>26.689496473548761</v>
      </c>
      <c r="J50" s="20">
        <f t="shared" si="4"/>
        <v>28.675798589419504</v>
      </c>
      <c r="K50" s="20">
        <f t="shared" si="5"/>
        <v>-1.9863021158707426</v>
      </c>
      <c r="L50" s="20">
        <f t="shared" si="6"/>
        <v>-1.7672944655720464</v>
      </c>
      <c r="N50" s="20">
        <f t="shared" si="13"/>
        <v>6663.9612608402622</v>
      </c>
      <c r="O50" s="18">
        <f t="shared" si="14"/>
        <v>7.7000000000000002E-3</v>
      </c>
      <c r="P50" s="20">
        <f t="shared" si="15"/>
        <v>6681.697393735989</v>
      </c>
      <c r="Q50" s="27" t="b">
        <f t="shared" si="7"/>
        <v>1</v>
      </c>
      <c r="S50" s="20">
        <f t="shared" si="8"/>
        <v>33.319806304201315</v>
      </c>
      <c r="T50" s="20">
        <f t="shared" si="9"/>
        <v>31.327922521680527</v>
      </c>
      <c r="U50" s="20">
        <f t="shared" si="10"/>
        <v>1.9918837825207873</v>
      </c>
      <c r="V50" s="20">
        <f t="shared" si="11"/>
        <v>1.7722607033364199</v>
      </c>
    </row>
    <row r="51" spans="2:22" x14ac:dyDescent="0.25">
      <c r="B51" s="16">
        <f t="shared" si="17"/>
        <v>4</v>
      </c>
      <c r="C51" s="22">
        <v>41</v>
      </c>
      <c r="D51" s="20">
        <f t="shared" si="12"/>
        <v>5352.106113682622</v>
      </c>
      <c r="E51" s="18">
        <f>Data!C45</f>
        <v>9.4000000000000004E-3</v>
      </c>
      <c r="F51" s="20">
        <f t="shared" si="16"/>
        <v>5375.4038315954831</v>
      </c>
      <c r="G51" s="27" t="b">
        <f t="shared" si="2"/>
        <v>1</v>
      </c>
      <c r="I51" s="20">
        <f t="shared" si="3"/>
        <v>26.76053056841311</v>
      </c>
      <c r="J51" s="20">
        <f t="shared" si="4"/>
        <v>28.704212227365247</v>
      </c>
      <c r="K51" s="20">
        <f t="shared" si="5"/>
        <v>-1.9436816589521371</v>
      </c>
      <c r="L51" s="20">
        <f t="shared" si="6"/>
        <v>-1.7242006947840185</v>
      </c>
      <c r="N51" s="20">
        <f t="shared" si="13"/>
        <v>6681.697393735989</v>
      </c>
      <c r="O51" s="18">
        <f t="shared" si="14"/>
        <v>9.4000000000000004E-3</v>
      </c>
      <c r="P51" s="20">
        <f t="shared" si="15"/>
        <v>6710.7828224909226</v>
      </c>
      <c r="Q51" s="27" t="b">
        <f t="shared" si="7"/>
        <v>1</v>
      </c>
      <c r="S51" s="20">
        <f t="shared" si="8"/>
        <v>33.408486968679945</v>
      </c>
      <c r="T51" s="20">
        <f t="shared" si="9"/>
        <v>31.363394787471979</v>
      </c>
      <c r="U51" s="20">
        <f t="shared" si="10"/>
        <v>2.0450921812079663</v>
      </c>
      <c r="V51" s="20">
        <f t="shared" si="11"/>
        <v>1.8141599183670489</v>
      </c>
    </row>
    <row r="52" spans="2:22" x14ac:dyDescent="0.25">
      <c r="B52" s="16">
        <f t="shared" si="17"/>
        <v>4</v>
      </c>
      <c r="C52" s="22">
        <v>42</v>
      </c>
      <c r="D52" s="20">
        <f t="shared" si="12"/>
        <v>5375.4038315954831</v>
      </c>
      <c r="E52" s="18">
        <f>Data!C46</f>
        <v>-8.9999999999999998E-4</v>
      </c>
      <c r="F52" s="20">
        <f t="shared" si="16"/>
        <v>5343.7131383063115</v>
      </c>
      <c r="G52" s="27" t="b">
        <f t="shared" si="2"/>
        <v>1</v>
      </c>
      <c r="I52" s="20">
        <f t="shared" si="3"/>
        <v>26.877019157977415</v>
      </c>
      <c r="J52" s="20">
        <f t="shared" si="4"/>
        <v>28.750807663190969</v>
      </c>
      <c r="K52" s="20">
        <f t="shared" si="5"/>
        <v>-1.8737885052135539</v>
      </c>
      <c r="L52" s="20">
        <f t="shared" si="6"/>
        <v>-1.6572282068520399</v>
      </c>
      <c r="N52" s="20">
        <f t="shared" si="13"/>
        <v>6710.7828224909226</v>
      </c>
      <c r="O52" s="18">
        <f t="shared" si="14"/>
        <v>-8.9999999999999998E-4</v>
      </c>
      <c r="P52" s="20">
        <f t="shared" si="15"/>
        <v>6671.2194023609281</v>
      </c>
      <c r="Q52" s="27" t="b">
        <f t="shared" si="7"/>
        <v>1</v>
      </c>
      <c r="S52" s="20">
        <f t="shared" si="8"/>
        <v>33.553914112454613</v>
      </c>
      <c r="T52" s="20">
        <f t="shared" si="9"/>
        <v>31.421565644981847</v>
      </c>
      <c r="U52" s="20">
        <f t="shared" si="10"/>
        <v>2.1323484674727666</v>
      </c>
      <c r="V52" s="20">
        <f t="shared" si="11"/>
        <v>1.885905488960637</v>
      </c>
    </row>
    <row r="53" spans="2:22" x14ac:dyDescent="0.25">
      <c r="B53" s="16">
        <f t="shared" si="17"/>
        <v>4</v>
      </c>
      <c r="C53" s="22">
        <v>43</v>
      </c>
      <c r="D53" s="20">
        <f t="shared" si="12"/>
        <v>5343.7131383063115</v>
      </c>
      <c r="E53" s="18">
        <f>Data!C47</f>
        <v>4.0000000000000001E-3</v>
      </c>
      <c r="F53" s="20">
        <f t="shared" si="16"/>
        <v>5338.2625509052396</v>
      </c>
      <c r="G53" s="27" t="b">
        <f t="shared" si="2"/>
        <v>1</v>
      </c>
      <c r="I53" s="20">
        <f t="shared" si="3"/>
        <v>26.718565691531559</v>
      </c>
      <c r="J53" s="20">
        <f t="shared" si="4"/>
        <v>28.687426276612623</v>
      </c>
      <c r="K53" s="20">
        <f t="shared" si="5"/>
        <v>-1.9688605850810639</v>
      </c>
      <c r="L53" s="20">
        <f t="shared" si="6"/>
        <v>-1.7361041610841348</v>
      </c>
      <c r="N53" s="20">
        <f t="shared" si="13"/>
        <v>6671.2194023609281</v>
      </c>
      <c r="O53" s="18">
        <f t="shared" si="14"/>
        <v>4.0000000000000001E-3</v>
      </c>
      <c r="P53" s="20">
        <f t="shared" si="15"/>
        <v>6664.4147585705205</v>
      </c>
      <c r="Q53" s="27" t="b">
        <f t="shared" si="7"/>
        <v>1</v>
      </c>
      <c r="S53" s="20">
        <f t="shared" si="8"/>
        <v>33.356097011804643</v>
      </c>
      <c r="T53" s="20">
        <f t="shared" si="9"/>
        <v>31.342438804721859</v>
      </c>
      <c r="U53" s="20">
        <f t="shared" si="10"/>
        <v>2.0136582070827842</v>
      </c>
      <c r="V53" s="20">
        <f t="shared" si="11"/>
        <v>1.7756058599617415</v>
      </c>
    </row>
    <row r="54" spans="2:22" x14ac:dyDescent="0.25">
      <c r="B54" s="16">
        <f t="shared" si="17"/>
        <v>4</v>
      </c>
      <c r="C54" s="22">
        <v>44</v>
      </c>
      <c r="D54" s="20">
        <f t="shared" si="12"/>
        <v>5338.2625509052396</v>
      </c>
      <c r="E54" s="18">
        <f>Data!C48</f>
        <v>1.0500000000000001E-2</v>
      </c>
      <c r="F54" s="20">
        <f t="shared" si="16"/>
        <v>5367.342736151295</v>
      </c>
      <c r="G54" s="27" t="b">
        <f t="shared" si="2"/>
        <v>1</v>
      </c>
      <c r="I54" s="20">
        <f t="shared" si="3"/>
        <v>26.691312754526198</v>
      </c>
      <c r="J54" s="20">
        <f t="shared" si="4"/>
        <v>28.67652510181048</v>
      </c>
      <c r="K54" s="20">
        <f t="shared" si="5"/>
        <v>-1.985212347284282</v>
      </c>
      <c r="L54" s="20">
        <f t="shared" si="6"/>
        <v>-1.7452869759210123</v>
      </c>
      <c r="N54" s="20">
        <f t="shared" si="13"/>
        <v>6664.4147585705205</v>
      </c>
      <c r="O54" s="18">
        <f t="shared" si="14"/>
        <v>1.0500000000000001E-2</v>
      </c>
      <c r="P54" s="20">
        <f t="shared" si="15"/>
        <v>6700.7191579678338</v>
      </c>
      <c r="Q54" s="27" t="b">
        <f t="shared" si="7"/>
        <v>1</v>
      </c>
      <c r="S54" s="20">
        <f t="shared" si="8"/>
        <v>33.322073792852606</v>
      </c>
      <c r="T54" s="20">
        <f t="shared" si="9"/>
        <v>31.328829517141042</v>
      </c>
      <c r="U54" s="20">
        <f t="shared" si="10"/>
        <v>1.9932442757115645</v>
      </c>
      <c r="V54" s="20">
        <f t="shared" si="11"/>
        <v>1.7523481953894697</v>
      </c>
    </row>
    <row r="55" spans="2:22" x14ac:dyDescent="0.25">
      <c r="B55" s="16">
        <f t="shared" si="17"/>
        <v>4</v>
      </c>
      <c r="C55" s="22">
        <v>45</v>
      </c>
      <c r="D55" s="20">
        <f t="shared" si="12"/>
        <v>5367.342736151295</v>
      </c>
      <c r="E55" s="18">
        <f>Data!C49</f>
        <v>8.3000000000000001E-3</v>
      </c>
      <c r="F55" s="20">
        <f t="shared" si="16"/>
        <v>5384.8322224570438</v>
      </c>
      <c r="G55" s="27" t="b">
        <f t="shared" si="2"/>
        <v>1</v>
      </c>
      <c r="I55" s="20">
        <f t="shared" si="3"/>
        <v>26.836713680756475</v>
      </c>
      <c r="J55" s="20">
        <f t="shared" si="4"/>
        <v>28.734685472302591</v>
      </c>
      <c r="K55" s="20">
        <f t="shared" si="5"/>
        <v>-1.8979717915461158</v>
      </c>
      <c r="L55" s="20">
        <f t="shared" si="6"/>
        <v>-1.6635991912917123</v>
      </c>
      <c r="N55" s="20">
        <f t="shared" si="13"/>
        <v>6700.7191579678338</v>
      </c>
      <c r="O55" s="18">
        <f t="shared" si="14"/>
        <v>8.3000000000000001E-3</v>
      </c>
      <c r="P55" s="20">
        <f t="shared" si="15"/>
        <v>6722.5534513440716</v>
      </c>
      <c r="Q55" s="27" t="b">
        <f t="shared" si="7"/>
        <v>1</v>
      </c>
      <c r="S55" s="20">
        <f t="shared" si="8"/>
        <v>33.503595789839167</v>
      </c>
      <c r="T55" s="20">
        <f t="shared" si="9"/>
        <v>31.401438315935668</v>
      </c>
      <c r="U55" s="20">
        <f t="shared" si="10"/>
        <v>2.1021574739034996</v>
      </c>
      <c r="V55" s="20">
        <f t="shared" si="11"/>
        <v>1.8425708375280241</v>
      </c>
    </row>
    <row r="56" spans="2:22" x14ac:dyDescent="0.25">
      <c r="B56" s="16">
        <f t="shared" si="17"/>
        <v>4</v>
      </c>
      <c r="C56" s="22">
        <v>46</v>
      </c>
      <c r="D56" s="20">
        <f t="shared" si="12"/>
        <v>5384.8322224570438</v>
      </c>
      <c r="E56" s="18">
        <f>Data!C50</f>
        <v>8.8999999999999999E-3</v>
      </c>
      <c r="F56" s="20">
        <f t="shared" si="16"/>
        <v>5405.5934430907264</v>
      </c>
      <c r="G56" s="27" t="b">
        <f t="shared" si="2"/>
        <v>1</v>
      </c>
      <c r="I56" s="20">
        <f t="shared" si="3"/>
        <v>26.924161112285219</v>
      </c>
      <c r="J56" s="20">
        <f t="shared" si="4"/>
        <v>28.769664444914088</v>
      </c>
      <c r="K56" s="20">
        <f t="shared" si="5"/>
        <v>-1.8455033326288692</v>
      </c>
      <c r="L56" s="20">
        <f t="shared" si="6"/>
        <v>-1.6127715283864978</v>
      </c>
      <c r="N56" s="20">
        <f t="shared" si="13"/>
        <v>6722.5534513440716</v>
      </c>
      <c r="O56" s="18">
        <f t="shared" si="14"/>
        <v>8.8999999999999999E-3</v>
      </c>
      <c r="P56" s="20">
        <f t="shared" si="15"/>
        <v>6748.472256175728</v>
      </c>
      <c r="Q56" s="27" t="b">
        <f t="shared" si="7"/>
        <v>1</v>
      </c>
      <c r="S56" s="20">
        <f t="shared" si="8"/>
        <v>33.61276725672036</v>
      </c>
      <c r="T56" s="20">
        <f t="shared" si="9"/>
        <v>31.445106902688146</v>
      </c>
      <c r="U56" s="20">
        <f t="shared" si="10"/>
        <v>2.1676603540322148</v>
      </c>
      <c r="V56" s="20">
        <f t="shared" si="11"/>
        <v>1.8943021344835391</v>
      </c>
    </row>
    <row r="57" spans="2:22" x14ac:dyDescent="0.25">
      <c r="B57" s="16">
        <f t="shared" si="17"/>
        <v>4</v>
      </c>
      <c r="C57" s="22">
        <v>47</v>
      </c>
      <c r="D57" s="20">
        <f t="shared" si="12"/>
        <v>5405.5934430907264</v>
      </c>
      <c r="E57" s="18">
        <f>Data!C51</f>
        <v>1.17E-2</v>
      </c>
      <c r="F57" s="20">
        <f t="shared" si="16"/>
        <v>5441.4946919430131</v>
      </c>
      <c r="G57" s="27" t="b">
        <f t="shared" si="2"/>
        <v>1</v>
      </c>
      <c r="I57" s="20">
        <f t="shared" si="3"/>
        <v>27.027967215453632</v>
      </c>
      <c r="J57" s="20">
        <f t="shared" si="4"/>
        <v>28.811186886181453</v>
      </c>
      <c r="K57" s="20">
        <f t="shared" si="5"/>
        <v>-1.7832196707278207</v>
      </c>
      <c r="L57" s="20">
        <f t="shared" si="6"/>
        <v>-1.5536812593549767</v>
      </c>
      <c r="N57" s="20">
        <f t="shared" si="13"/>
        <v>6748.472256175728</v>
      </c>
      <c r="O57" s="18">
        <f t="shared" si="14"/>
        <v>1.17E-2</v>
      </c>
      <c r="P57" s="20">
        <f t="shared" si="15"/>
        <v>6793.2922346651194</v>
      </c>
      <c r="Q57" s="27" t="b">
        <f t="shared" si="7"/>
        <v>1</v>
      </c>
      <c r="S57" s="20">
        <f t="shared" si="8"/>
        <v>33.74236128087864</v>
      </c>
      <c r="T57" s="20">
        <f t="shared" si="9"/>
        <v>31.496944512351455</v>
      </c>
      <c r="U57" s="20">
        <f t="shared" si="10"/>
        <v>2.2454167685271855</v>
      </c>
      <c r="V57" s="20">
        <f t="shared" si="11"/>
        <v>1.9563837310510392</v>
      </c>
    </row>
    <row r="58" spans="2:22" x14ac:dyDescent="0.25">
      <c r="B58" s="16">
        <f t="shared" si="17"/>
        <v>4</v>
      </c>
      <c r="C58" s="22">
        <v>48</v>
      </c>
      <c r="D58" s="20">
        <f t="shared" si="12"/>
        <v>5441.4946919430131</v>
      </c>
      <c r="E58" s="18">
        <f>Data!C52</f>
        <v>1.03E-2</v>
      </c>
      <c r="F58" s="20">
        <f t="shared" si="16"/>
        <v>5470.0543768336756</v>
      </c>
      <c r="G58" s="27" t="b">
        <f t="shared" si="2"/>
        <v>1</v>
      </c>
      <c r="I58" s="20">
        <f t="shared" si="3"/>
        <v>27.207473459715064</v>
      </c>
      <c r="J58" s="20">
        <f t="shared" si="4"/>
        <v>28.882989383886027</v>
      </c>
      <c r="K58" s="20">
        <f t="shared" si="5"/>
        <v>-1.6755159241709627</v>
      </c>
      <c r="L58" s="20">
        <f t="shared" si="6"/>
        <v>-1.4554748579489936</v>
      </c>
      <c r="N58" s="20">
        <f t="shared" si="13"/>
        <v>6793.2922346651194</v>
      </c>
      <c r="O58" s="18">
        <f t="shared" si="14"/>
        <v>1.03E-2</v>
      </c>
      <c r="P58" s="20">
        <f t="shared" si="15"/>
        <v>6828.9468289587585</v>
      </c>
      <c r="Q58" s="27" t="b">
        <f t="shared" si="7"/>
        <v>1</v>
      </c>
      <c r="S58" s="20">
        <f t="shared" si="8"/>
        <v>33.966461173325598</v>
      </c>
      <c r="T58" s="20">
        <f t="shared" si="9"/>
        <v>31.586584469330241</v>
      </c>
      <c r="U58" s="20">
        <f t="shared" si="10"/>
        <v>2.3798767039953574</v>
      </c>
      <c r="V58" s="20">
        <f t="shared" si="11"/>
        <v>2.067333803107636</v>
      </c>
    </row>
    <row r="59" spans="2:22" x14ac:dyDescent="0.25">
      <c r="B59" s="16">
        <f t="shared" si="17"/>
        <v>5</v>
      </c>
      <c r="C59" s="22">
        <v>49</v>
      </c>
      <c r="D59" s="20">
        <f t="shared" si="12"/>
        <v>5470.0543768336756</v>
      </c>
      <c r="E59" s="18">
        <f>Data!C53</f>
        <v>5.7999999999999996E-3</v>
      </c>
      <c r="F59" s="20">
        <f t="shared" si="16"/>
        <v>5474.2717887582148</v>
      </c>
      <c r="G59" s="27" t="b">
        <f t="shared" si="2"/>
        <v>1</v>
      </c>
      <c r="I59" s="20">
        <f t="shared" si="3"/>
        <v>27.350271884168379</v>
      </c>
      <c r="J59" s="20">
        <f t="shared" si="4"/>
        <v>28.940108753667353</v>
      </c>
      <c r="K59" s="20">
        <f t="shared" si="5"/>
        <v>-1.5898368694989742</v>
      </c>
      <c r="L59" s="20">
        <f t="shared" si="6"/>
        <v>-1.3769170553125549</v>
      </c>
      <c r="N59" s="20">
        <f t="shared" si="13"/>
        <v>6828.9468289587585</v>
      </c>
      <c r="O59" s="18">
        <f t="shared" si="14"/>
        <v>5.7999999999999996E-3</v>
      </c>
      <c r="P59" s="20">
        <f t="shared" si="15"/>
        <v>6834.2119469638865</v>
      </c>
      <c r="Q59" s="27" t="b">
        <f t="shared" si="7"/>
        <v>1</v>
      </c>
      <c r="S59" s="20">
        <f t="shared" si="8"/>
        <v>34.144734144793794</v>
      </c>
      <c r="T59" s="20">
        <f t="shared" si="9"/>
        <v>31.657893657917519</v>
      </c>
      <c r="U59" s="20">
        <f t="shared" si="10"/>
        <v>2.4868404868762752</v>
      </c>
      <c r="V59" s="20">
        <f t="shared" si="11"/>
        <v>2.1537889489887254</v>
      </c>
    </row>
    <row r="60" spans="2:22" x14ac:dyDescent="0.25">
      <c r="B60" s="16">
        <f t="shared" si="17"/>
        <v>5</v>
      </c>
      <c r="C60" s="22">
        <v>50</v>
      </c>
      <c r="D60" s="20">
        <f t="shared" si="12"/>
        <v>5474.2717887582148</v>
      </c>
      <c r="E60" s="18">
        <f>Data!C54</f>
        <v>3.2000000000000002E-3</v>
      </c>
      <c r="F60" s="20">
        <f t="shared" si="16"/>
        <v>5464.3305111898308</v>
      </c>
      <c r="G60" s="27" t="b">
        <f t="shared" si="2"/>
        <v>1</v>
      </c>
      <c r="I60" s="20">
        <f t="shared" si="3"/>
        <v>27.371358943791076</v>
      </c>
      <c r="J60" s="20">
        <f t="shared" si="4"/>
        <v>28.948543577516432</v>
      </c>
      <c r="K60" s="20">
        <f t="shared" si="5"/>
        <v>-1.5771846337253557</v>
      </c>
      <c r="L60" s="20">
        <f t="shared" si="6"/>
        <v>-1.3618736564988314</v>
      </c>
      <c r="N60" s="20">
        <f t="shared" si="13"/>
        <v>6834.2119469638865</v>
      </c>
      <c r="O60" s="18">
        <f t="shared" si="14"/>
        <v>3.2000000000000002E-3</v>
      </c>
      <c r="P60" s="20">
        <f t="shared" si="15"/>
        <v>6821.8010180682013</v>
      </c>
      <c r="Q60" s="27" t="b">
        <f t="shared" si="7"/>
        <v>1</v>
      </c>
      <c r="S60" s="20">
        <f t="shared" si="8"/>
        <v>34.17105973481943</v>
      </c>
      <c r="T60" s="20">
        <f t="shared" si="9"/>
        <v>31.668423893927773</v>
      </c>
      <c r="U60" s="20">
        <f t="shared" si="10"/>
        <v>2.5026358408916565</v>
      </c>
      <c r="V60" s="20">
        <f t="shared" si="11"/>
        <v>2.1609859433322698</v>
      </c>
    </row>
    <row r="61" spans="2:22" x14ac:dyDescent="0.25">
      <c r="B61" s="16">
        <f t="shared" si="17"/>
        <v>5</v>
      </c>
      <c r="C61" s="22">
        <v>51</v>
      </c>
      <c r="D61" s="20">
        <f t="shared" si="12"/>
        <v>5464.3305111898308</v>
      </c>
      <c r="E61" s="18">
        <f>Data!C55</f>
        <v>4.8999999999999998E-3</v>
      </c>
      <c r="F61" s="20">
        <f t="shared" si="16"/>
        <v>5463.6502020411872</v>
      </c>
      <c r="G61" s="27" t="b">
        <f t="shared" si="2"/>
        <v>1</v>
      </c>
      <c r="I61" s="20">
        <f t="shared" si="3"/>
        <v>27.321652555949154</v>
      </c>
      <c r="J61" s="20">
        <f t="shared" si="4"/>
        <v>28.928661022379664</v>
      </c>
      <c r="K61" s="20">
        <f t="shared" si="5"/>
        <v>-1.6070084664305107</v>
      </c>
      <c r="L61" s="20">
        <f t="shared" si="6"/>
        <v>-1.3834756312127603</v>
      </c>
      <c r="N61" s="20">
        <f t="shared" si="13"/>
        <v>6821.8010180682013</v>
      </c>
      <c r="O61" s="18">
        <f t="shared" si="14"/>
        <v>4.8999999999999998E-3</v>
      </c>
      <c r="P61" s="20">
        <f t="shared" si="15"/>
        <v>6820.9517038414515</v>
      </c>
      <c r="Q61" s="27" t="b">
        <f t="shared" si="7"/>
        <v>1</v>
      </c>
      <c r="S61" s="20">
        <f t="shared" si="8"/>
        <v>34.109005090341007</v>
      </c>
      <c r="T61" s="20">
        <f t="shared" si="9"/>
        <v>31.643602036136404</v>
      </c>
      <c r="U61" s="20">
        <f t="shared" si="10"/>
        <v>2.4654030542046037</v>
      </c>
      <c r="V61" s="20">
        <f t="shared" si="11"/>
        <v>2.1224686228229466</v>
      </c>
    </row>
    <row r="62" spans="2:22" x14ac:dyDescent="0.25">
      <c r="B62" s="16">
        <f t="shared" si="17"/>
        <v>5</v>
      </c>
      <c r="C62" s="22">
        <v>52</v>
      </c>
      <c r="D62" s="20">
        <f t="shared" si="12"/>
        <v>5463.6502020411872</v>
      </c>
      <c r="E62" s="18">
        <f>Data!C56</f>
        <v>1.0500000000000001E-2</v>
      </c>
      <c r="F62" s="20">
        <f t="shared" si="16"/>
        <v>5493.4134365168065</v>
      </c>
      <c r="G62" s="27" t="b">
        <f t="shared" si="2"/>
        <v>1</v>
      </c>
      <c r="I62" s="20">
        <f t="shared" si="3"/>
        <v>27.318251010205937</v>
      </c>
      <c r="J62" s="20">
        <f t="shared" si="4"/>
        <v>28.927300404082374</v>
      </c>
      <c r="K62" s="20">
        <f t="shared" si="5"/>
        <v>-1.6090493938764361</v>
      </c>
      <c r="L62" s="20">
        <f t="shared" si="6"/>
        <v>-1.3810894000447849</v>
      </c>
      <c r="N62" s="20">
        <f t="shared" si="13"/>
        <v>6820.9517038414515</v>
      </c>
      <c r="O62" s="18">
        <f t="shared" si="14"/>
        <v>1.0500000000000001E-2</v>
      </c>
      <c r="P62" s="20">
        <f t="shared" si="15"/>
        <v>6858.1088382481275</v>
      </c>
      <c r="Q62" s="27" t="b">
        <f t="shared" si="7"/>
        <v>1</v>
      </c>
      <c r="S62" s="20">
        <f t="shared" si="8"/>
        <v>34.104758519207259</v>
      </c>
      <c r="T62" s="20">
        <f t="shared" si="9"/>
        <v>31.641903407682904</v>
      </c>
      <c r="U62" s="20">
        <f t="shared" si="10"/>
        <v>2.4628551115243553</v>
      </c>
      <c r="V62" s="20">
        <f t="shared" si="11"/>
        <v>2.1139332958436263</v>
      </c>
    </row>
    <row r="63" spans="2:22" x14ac:dyDescent="0.25">
      <c r="B63" s="16">
        <f t="shared" si="17"/>
        <v>5</v>
      </c>
      <c r="C63" s="22">
        <v>53</v>
      </c>
      <c r="D63" s="20">
        <f t="shared" si="12"/>
        <v>5493.4134365168065</v>
      </c>
      <c r="E63" s="18">
        <f>Data!C57</f>
        <v>8.0999999999999996E-3</v>
      </c>
      <c r="F63" s="20">
        <f t="shared" si="16"/>
        <v>5510.2205349258293</v>
      </c>
      <c r="G63" s="27" t="b">
        <f t="shared" si="2"/>
        <v>1</v>
      </c>
      <c r="I63" s="20">
        <f t="shared" si="3"/>
        <v>27.467067182584032</v>
      </c>
      <c r="J63" s="20">
        <f t="shared" si="4"/>
        <v>28.986826873033614</v>
      </c>
      <c r="K63" s="20">
        <f t="shared" si="5"/>
        <v>-1.5197596904495825</v>
      </c>
      <c r="L63" s="20">
        <f t="shared" si="6"/>
        <v>-1.3005480558126516</v>
      </c>
      <c r="N63" s="20">
        <f t="shared" si="13"/>
        <v>6858.1088382481275</v>
      </c>
      <c r="O63" s="18">
        <f t="shared" si="14"/>
        <v>8.0999999999999996E-3</v>
      </c>
      <c r="P63" s="20">
        <f t="shared" si="15"/>
        <v>6879.0912222387478</v>
      </c>
      <c r="Q63" s="27" t="b">
        <f t="shared" si="7"/>
        <v>1</v>
      </c>
      <c r="S63" s="20">
        <f t="shared" si="8"/>
        <v>34.290544191240642</v>
      </c>
      <c r="T63" s="20">
        <f t="shared" si="9"/>
        <v>31.716217676496257</v>
      </c>
      <c r="U63" s="20">
        <f t="shared" si="10"/>
        <v>2.574326514744385</v>
      </c>
      <c r="V63" s="20">
        <f t="shared" si="11"/>
        <v>2.2030031226761504</v>
      </c>
    </row>
    <row r="64" spans="2:22" x14ac:dyDescent="0.25">
      <c r="B64" s="16">
        <f t="shared" si="17"/>
        <v>5</v>
      </c>
      <c r="C64" s="22">
        <v>54</v>
      </c>
      <c r="D64" s="20">
        <f t="shared" si="12"/>
        <v>5510.2205349258293</v>
      </c>
      <c r="E64" s="18">
        <f>Data!C58</f>
        <v>1.11E-2</v>
      </c>
      <c r="F64" s="20">
        <f t="shared" si="16"/>
        <v>5543.5270629491888</v>
      </c>
      <c r="G64" s="27" t="b">
        <f t="shared" si="2"/>
        <v>1</v>
      </c>
      <c r="I64" s="20">
        <f t="shared" si="3"/>
        <v>27.551102674629146</v>
      </c>
      <c r="J64" s="20">
        <f t="shared" si="4"/>
        <v>29.020441069851657</v>
      </c>
      <c r="K64" s="20">
        <f t="shared" si="5"/>
        <v>-1.4693383952225112</v>
      </c>
      <c r="L64" s="20">
        <f t="shared" si="6"/>
        <v>-1.253638661885903</v>
      </c>
      <c r="N64" s="20">
        <f t="shared" si="13"/>
        <v>6879.0912222387478</v>
      </c>
      <c r="O64" s="18">
        <f t="shared" si="14"/>
        <v>1.11E-2</v>
      </c>
      <c r="P64" s="20">
        <f t="shared" si="15"/>
        <v>6920.6718891315713</v>
      </c>
      <c r="Q64" s="27" t="b">
        <f t="shared" si="7"/>
        <v>1</v>
      </c>
      <c r="S64" s="20">
        <f t="shared" si="8"/>
        <v>34.395456111193738</v>
      </c>
      <c r="T64" s="20">
        <f t="shared" si="9"/>
        <v>31.758182444477498</v>
      </c>
      <c r="U64" s="20">
        <f t="shared" si="10"/>
        <v>2.63727366671624</v>
      </c>
      <c r="V64" s="20">
        <f t="shared" si="11"/>
        <v>2.2501203543846677</v>
      </c>
    </row>
    <row r="65" spans="2:22" x14ac:dyDescent="0.25">
      <c r="B65" s="16">
        <f t="shared" si="17"/>
        <v>5</v>
      </c>
      <c r="C65" s="22">
        <v>55</v>
      </c>
      <c r="D65" s="20">
        <f t="shared" si="12"/>
        <v>5543.5270629491888</v>
      </c>
      <c r="E65" s="18">
        <f>Data!C59</f>
        <v>9.7999999999999997E-3</v>
      </c>
      <c r="F65" s="20">
        <f t="shared" si="16"/>
        <v>5569.8643600252608</v>
      </c>
      <c r="G65" s="27" t="b">
        <f t="shared" si="2"/>
        <v>1</v>
      </c>
      <c r="I65" s="20">
        <f t="shared" si="3"/>
        <v>27.717635314745944</v>
      </c>
      <c r="J65" s="20">
        <f t="shared" si="4"/>
        <v>29.087054125898376</v>
      </c>
      <c r="K65" s="20">
        <f t="shared" si="5"/>
        <v>-1.3694188111524319</v>
      </c>
      <c r="L65" s="20">
        <f t="shared" si="6"/>
        <v>-1.1648926530711854</v>
      </c>
      <c r="N65" s="20">
        <f t="shared" si="13"/>
        <v>6920.6718891315713</v>
      </c>
      <c r="O65" s="18">
        <f t="shared" si="14"/>
        <v>9.7999999999999997E-3</v>
      </c>
      <c r="P65" s="20">
        <f t="shared" si="15"/>
        <v>6953.5520012768357</v>
      </c>
      <c r="Q65" s="27" t="b">
        <f t="shared" si="7"/>
        <v>1</v>
      </c>
      <c r="S65" s="20">
        <f t="shared" si="8"/>
        <v>34.603359445657858</v>
      </c>
      <c r="T65" s="20">
        <f t="shared" si="9"/>
        <v>31.841343778263145</v>
      </c>
      <c r="U65" s="20">
        <f t="shared" si="10"/>
        <v>2.7620156673947136</v>
      </c>
      <c r="V65" s="20">
        <f t="shared" si="11"/>
        <v>2.3495016516590481</v>
      </c>
    </row>
    <row r="66" spans="2:22" x14ac:dyDescent="0.25">
      <c r="B66" s="16">
        <f t="shared" si="17"/>
        <v>5</v>
      </c>
      <c r="C66" s="22">
        <v>56</v>
      </c>
      <c r="D66" s="20">
        <f t="shared" si="12"/>
        <v>5569.8643600252608</v>
      </c>
      <c r="E66" s="18">
        <f>Data!C60</f>
        <v>8.0000000000000002E-3</v>
      </c>
      <c r="F66" s="20">
        <f t="shared" si="16"/>
        <v>5586.3511585309352</v>
      </c>
      <c r="G66" s="27" t="b">
        <f t="shared" si="2"/>
        <v>1</v>
      </c>
      <c r="I66" s="20">
        <f t="shared" si="3"/>
        <v>27.849321800126305</v>
      </c>
      <c r="J66" s="20">
        <f t="shared" si="4"/>
        <v>29.13972872005052</v>
      </c>
      <c r="K66" s="20">
        <f t="shared" si="5"/>
        <v>-1.2904069199242159</v>
      </c>
      <c r="L66" s="20">
        <f t="shared" si="6"/>
        <v>-1.0943981927738309</v>
      </c>
      <c r="N66" s="20">
        <f t="shared" si="13"/>
        <v>6953.5520012768357</v>
      </c>
      <c r="O66" s="18">
        <f t="shared" si="14"/>
        <v>8.0000000000000002E-3</v>
      </c>
      <c r="P66" s="20">
        <f t="shared" si="15"/>
        <v>6974.1345152006152</v>
      </c>
      <c r="Q66" s="27" t="b">
        <f t="shared" si="7"/>
        <v>1</v>
      </c>
      <c r="S66" s="20">
        <f t="shared" si="8"/>
        <v>34.767760006384179</v>
      </c>
      <c r="T66" s="20">
        <f t="shared" si="9"/>
        <v>31.907104002553673</v>
      </c>
      <c r="U66" s="20">
        <f t="shared" si="10"/>
        <v>2.8606560038305062</v>
      </c>
      <c r="V66" s="20">
        <f t="shared" si="11"/>
        <v>2.4261314104883889</v>
      </c>
    </row>
    <row r="67" spans="2:22" x14ac:dyDescent="0.25">
      <c r="B67" s="16">
        <f t="shared" si="17"/>
        <v>5</v>
      </c>
      <c r="C67" s="22">
        <v>57</v>
      </c>
      <c r="D67" s="20">
        <f t="shared" si="12"/>
        <v>5586.3511585309352</v>
      </c>
      <c r="E67" s="18">
        <f>Data!C61</f>
        <v>1.01E-2</v>
      </c>
      <c r="F67" s="20">
        <f t="shared" si="16"/>
        <v>5614.5594387059364</v>
      </c>
      <c r="G67" s="27" t="b">
        <f t="shared" si="2"/>
        <v>1</v>
      </c>
      <c r="I67" s="20">
        <f t="shared" si="3"/>
        <v>27.931755792654677</v>
      </c>
      <c r="J67" s="20">
        <f t="shared" si="4"/>
        <v>29.172702317061869</v>
      </c>
      <c r="K67" s="20">
        <f t="shared" si="5"/>
        <v>-1.2409465244071924</v>
      </c>
      <c r="L67" s="20">
        <f t="shared" si="6"/>
        <v>-1.0493027665000101</v>
      </c>
      <c r="N67" s="20">
        <f t="shared" si="13"/>
        <v>6974.1345152006152</v>
      </c>
      <c r="O67" s="18">
        <f t="shared" si="14"/>
        <v>1.01E-2</v>
      </c>
      <c r="P67" s="20">
        <f t="shared" si="15"/>
        <v>7009.3504074351204</v>
      </c>
      <c r="Q67" s="27" t="b">
        <f t="shared" si="7"/>
        <v>1</v>
      </c>
      <c r="S67" s="20">
        <f t="shared" si="8"/>
        <v>34.870672576003074</v>
      </c>
      <c r="T67" s="20">
        <f t="shared" si="9"/>
        <v>31.948269030401228</v>
      </c>
      <c r="U67" s="20">
        <f t="shared" si="10"/>
        <v>2.9224035456018456</v>
      </c>
      <c r="V67" s="20">
        <f t="shared" si="11"/>
        <v>2.4710864367780343</v>
      </c>
    </row>
    <row r="68" spans="2:22" x14ac:dyDescent="0.25">
      <c r="B68" s="16">
        <f t="shared" si="17"/>
        <v>5</v>
      </c>
      <c r="C68" s="22">
        <v>58</v>
      </c>
      <c r="D68" s="20">
        <f t="shared" si="12"/>
        <v>5614.5594387059364</v>
      </c>
      <c r="E68" s="18">
        <f>Data!C62</f>
        <v>7.4999999999999997E-3</v>
      </c>
      <c r="F68" s="20">
        <f t="shared" si="16"/>
        <v>5628.3852913237497</v>
      </c>
      <c r="G68" s="27" t="b">
        <f t="shared" si="2"/>
        <v>1</v>
      </c>
      <c r="I68" s="20">
        <f t="shared" si="3"/>
        <v>28.072797193529681</v>
      </c>
      <c r="J68" s="20">
        <f t="shared" si="4"/>
        <v>29.229118877411871</v>
      </c>
      <c r="K68" s="20">
        <f t="shared" si="5"/>
        <v>-1.1563216838821901</v>
      </c>
      <c r="L68" s="20">
        <f t="shared" si="6"/>
        <v>-0.97482237208870925</v>
      </c>
      <c r="N68" s="20">
        <f t="shared" si="13"/>
        <v>7009.3504074351204</v>
      </c>
      <c r="O68" s="18">
        <f t="shared" si="14"/>
        <v>7.4999999999999997E-3</v>
      </c>
      <c r="P68" s="20">
        <f t="shared" si="15"/>
        <v>7026.6109328134298</v>
      </c>
      <c r="Q68" s="27" t="b">
        <f t="shared" si="7"/>
        <v>1</v>
      </c>
      <c r="S68" s="20">
        <f t="shared" si="8"/>
        <v>35.046752037175601</v>
      </c>
      <c r="T68" s="20">
        <f t="shared" si="9"/>
        <v>32.018700814870243</v>
      </c>
      <c r="U68" s="20">
        <f t="shared" si="10"/>
        <v>3.0280512223053577</v>
      </c>
      <c r="V68" s="20">
        <f t="shared" si="11"/>
        <v>2.5527602884895519</v>
      </c>
    </row>
    <row r="69" spans="2:22" x14ac:dyDescent="0.25">
      <c r="B69" s="16">
        <f t="shared" si="17"/>
        <v>5</v>
      </c>
      <c r="C69" s="22">
        <v>59</v>
      </c>
      <c r="D69" s="20">
        <f t="shared" si="12"/>
        <v>5628.3852913237497</v>
      </c>
      <c r="E69" s="18">
        <f>Data!C63</f>
        <v>8.0999999999999996E-3</v>
      </c>
      <c r="F69" s="20">
        <f t="shared" si="16"/>
        <v>5645.605336122554</v>
      </c>
      <c r="G69" s="27" t="b">
        <f t="shared" si="2"/>
        <v>1</v>
      </c>
      <c r="I69" s="20">
        <f t="shared" si="3"/>
        <v>28.141926456618748</v>
      </c>
      <c r="J69" s="20">
        <f t="shared" si="4"/>
        <v>29.256770582647498</v>
      </c>
      <c r="K69" s="20">
        <f t="shared" si="5"/>
        <v>-1.1148441260287498</v>
      </c>
      <c r="L69" s="20">
        <f t="shared" si="6"/>
        <v>-0.93704410916190095</v>
      </c>
      <c r="N69" s="20">
        <f t="shared" si="13"/>
        <v>7026.6109328134298</v>
      </c>
      <c r="O69" s="18">
        <f t="shared" si="14"/>
        <v>8.0999999999999996E-3</v>
      </c>
      <c r="P69" s="20">
        <f t="shared" si="15"/>
        <v>7048.1088489623726</v>
      </c>
      <c r="Q69" s="27" t="b">
        <f t="shared" si="7"/>
        <v>1</v>
      </c>
      <c r="S69" s="20">
        <f t="shared" si="8"/>
        <v>35.133054664067153</v>
      </c>
      <c r="T69" s="20">
        <f t="shared" si="9"/>
        <v>32.05322186562686</v>
      </c>
      <c r="U69" s="20">
        <f t="shared" si="10"/>
        <v>3.0798327984402931</v>
      </c>
      <c r="V69" s="20">
        <f t="shared" si="11"/>
        <v>2.5886481469497071</v>
      </c>
    </row>
    <row r="70" spans="2:22" x14ac:dyDescent="0.25">
      <c r="B70" s="16">
        <f t="shared" si="17"/>
        <v>5</v>
      </c>
      <c r="C70" s="22">
        <v>60</v>
      </c>
      <c r="D70" s="20">
        <f t="shared" si="12"/>
        <v>5645.605336122554</v>
      </c>
      <c r="E70" s="18">
        <f>Data!C64</f>
        <v>1.32E-2</v>
      </c>
      <c r="F70" s="20">
        <f t="shared" si="16"/>
        <v>5691.5266899265762</v>
      </c>
      <c r="G70" s="27" t="b">
        <f t="shared" si="2"/>
        <v>1</v>
      </c>
      <c r="I70" s="20">
        <f t="shared" si="3"/>
        <v>28.228026680612771</v>
      </c>
      <c r="J70" s="20">
        <f t="shared" si="4"/>
        <v>29.291210672245107</v>
      </c>
      <c r="K70" s="20">
        <f t="shared" si="5"/>
        <v>-1.0631839916323358</v>
      </c>
      <c r="L70" s="20">
        <f t="shared" si="6"/>
        <v>-0.89095009936314828</v>
      </c>
      <c r="N70" s="20">
        <f t="shared" si="13"/>
        <v>7048.1088489623726</v>
      </c>
      <c r="O70" s="18">
        <f t="shared" si="14"/>
        <v>1.32E-2</v>
      </c>
      <c r="P70" s="20">
        <f t="shared" si="15"/>
        <v>7105.4381663398326</v>
      </c>
      <c r="Q70" s="27" t="b">
        <f t="shared" si="7"/>
        <v>1</v>
      </c>
      <c r="S70" s="20">
        <f t="shared" si="8"/>
        <v>35.240544244811865</v>
      </c>
      <c r="T70" s="20">
        <f t="shared" si="9"/>
        <v>32.096217697924743</v>
      </c>
      <c r="U70" s="20">
        <f t="shared" si="10"/>
        <v>3.1443265468871218</v>
      </c>
      <c r="V70" s="20">
        <f t="shared" si="11"/>
        <v>2.634951307983993</v>
      </c>
    </row>
    <row r="71" spans="2:22" x14ac:dyDescent="0.25">
      <c r="B71" s="16">
        <f t="shared" si="17"/>
        <v>6</v>
      </c>
      <c r="C71" s="22">
        <v>61</v>
      </c>
      <c r="D71" s="20">
        <f t="shared" si="12"/>
        <v>5691.5266899265762</v>
      </c>
      <c r="E71" s="18">
        <f>Data!C65</f>
        <v>3.0000000000000001E-3</v>
      </c>
      <c r="F71" s="20">
        <f t="shared" si="16"/>
        <v>5680.0582636463732</v>
      </c>
      <c r="G71" s="27" t="b">
        <f t="shared" si="2"/>
        <v>1</v>
      </c>
      <c r="I71" s="20">
        <f t="shared" si="3"/>
        <v>28.45763344963288</v>
      </c>
      <c r="J71" s="20">
        <f t="shared" si="4"/>
        <v>29.383053379853152</v>
      </c>
      <c r="K71" s="20">
        <f t="shared" si="5"/>
        <v>-0.92541993022027214</v>
      </c>
      <c r="L71" s="20">
        <f t="shared" si="6"/>
        <v>-0.77318401579369134</v>
      </c>
      <c r="N71" s="20">
        <f t="shared" si="13"/>
        <v>7105.4381663398326</v>
      </c>
      <c r="O71" s="18">
        <f t="shared" si="14"/>
        <v>3.0000000000000001E-3</v>
      </c>
      <c r="P71" s="20">
        <f t="shared" si="15"/>
        <v>7091.120708434657</v>
      </c>
      <c r="Q71" s="27" t="b">
        <f t="shared" si="7"/>
        <v>1</v>
      </c>
      <c r="S71" s="20">
        <f t="shared" si="8"/>
        <v>35.527190831699166</v>
      </c>
      <c r="T71" s="20">
        <f t="shared" si="9"/>
        <v>32.210876332679668</v>
      </c>
      <c r="U71" s="20">
        <f t="shared" si="10"/>
        <v>3.3163144990194979</v>
      </c>
      <c r="V71" s="20">
        <f t="shared" si="11"/>
        <v>2.7707652258757998</v>
      </c>
    </row>
    <row r="72" spans="2:22" x14ac:dyDescent="0.25">
      <c r="B72" s="16">
        <f t="shared" si="17"/>
        <v>6</v>
      </c>
      <c r="C72" s="22">
        <v>62</v>
      </c>
      <c r="D72" s="20">
        <f t="shared" si="12"/>
        <v>5680.0582636463732</v>
      </c>
      <c r="E72" s="18">
        <f>Data!C66</f>
        <v>9.2999999999999992E-3</v>
      </c>
      <c r="F72" s="20">
        <f t="shared" si="16"/>
        <v>5704.2183914707939</v>
      </c>
      <c r="G72" s="27" t="b">
        <f t="shared" si="2"/>
        <v>1</v>
      </c>
      <c r="I72" s="20">
        <f t="shared" si="3"/>
        <v>28.400291318231865</v>
      </c>
      <c r="J72" s="20">
        <f t="shared" si="4"/>
        <v>29.360116527292746</v>
      </c>
      <c r="K72" s="20">
        <f t="shared" si="5"/>
        <v>-0.95982520906088098</v>
      </c>
      <c r="L72" s="20">
        <f t="shared" si="6"/>
        <v>-0.79953087244731114</v>
      </c>
      <c r="N72" s="20">
        <f t="shared" si="13"/>
        <v>7091.120708434657</v>
      </c>
      <c r="O72" s="18">
        <f t="shared" si="14"/>
        <v>9.2999999999999992E-3</v>
      </c>
      <c r="P72" s="20">
        <f t="shared" si="15"/>
        <v>7121.2827903679845</v>
      </c>
      <c r="Q72" s="27" t="b">
        <f t="shared" si="7"/>
        <v>1</v>
      </c>
      <c r="S72" s="20">
        <f t="shared" si="8"/>
        <v>35.455603542173286</v>
      </c>
      <c r="T72" s="20">
        <f t="shared" si="9"/>
        <v>32.182241416869317</v>
      </c>
      <c r="U72" s="20">
        <f t="shared" si="10"/>
        <v>3.2733621253039686</v>
      </c>
      <c r="V72" s="20">
        <f t="shared" si="11"/>
        <v>2.726698623013831</v>
      </c>
    </row>
    <row r="73" spans="2:22" x14ac:dyDescent="0.25">
      <c r="B73" s="16">
        <f t="shared" si="17"/>
        <v>6</v>
      </c>
      <c r="C73" s="22">
        <v>63</v>
      </c>
      <c r="D73" s="20">
        <f t="shared" si="12"/>
        <v>5704.2183914707939</v>
      </c>
      <c r="E73" s="18">
        <f>Data!C67</f>
        <v>1.5299999999999999E-2</v>
      </c>
      <c r="F73" s="20">
        <f t="shared" si="16"/>
        <v>5762.5354681959961</v>
      </c>
      <c r="G73" s="27" t="b">
        <f t="shared" si="2"/>
        <v>1</v>
      </c>
      <c r="I73" s="20">
        <f t="shared" si="3"/>
        <v>28.521091957353971</v>
      </c>
      <c r="J73" s="20">
        <f t="shared" si="4"/>
        <v>29.408436782941589</v>
      </c>
      <c r="K73" s="20">
        <f t="shared" si="5"/>
        <v>-0.8873448255876184</v>
      </c>
      <c r="L73" s="20">
        <f t="shared" si="6"/>
        <v>-0.73694414688919418</v>
      </c>
      <c r="N73" s="20">
        <f t="shared" si="13"/>
        <v>7121.2827903679845</v>
      </c>
      <c r="O73" s="18">
        <f t="shared" si="14"/>
        <v>1.5299999999999999E-2</v>
      </c>
      <c r="P73" s="20">
        <f t="shared" si="15"/>
        <v>7194.0872249753129</v>
      </c>
      <c r="Q73" s="27" t="b">
        <f t="shared" si="7"/>
        <v>1</v>
      </c>
      <c r="S73" s="20">
        <f t="shared" si="8"/>
        <v>35.606413951839926</v>
      </c>
      <c r="T73" s="20">
        <f t="shared" si="9"/>
        <v>32.24256558073597</v>
      </c>
      <c r="U73" s="20">
        <f t="shared" si="10"/>
        <v>3.3638483711039555</v>
      </c>
      <c r="V73" s="20">
        <f t="shared" si="11"/>
        <v>2.7936922565206657</v>
      </c>
    </row>
    <row r="74" spans="2:22" x14ac:dyDescent="0.25">
      <c r="B74" s="16">
        <f t="shared" si="17"/>
        <v>6</v>
      </c>
      <c r="C74" s="22">
        <v>64</v>
      </c>
      <c r="D74" s="20">
        <f t="shared" si="12"/>
        <v>5762.5354681959961</v>
      </c>
      <c r="E74" s="18">
        <f>Data!C68</f>
        <v>4.4999999999999997E-3</v>
      </c>
      <c r="F74" s="20">
        <f t="shared" si="16"/>
        <v>5759.5245434138633</v>
      </c>
      <c r="G74" s="27" t="b">
        <f t="shared" si="2"/>
        <v>1</v>
      </c>
      <c r="I74" s="20">
        <f t="shared" si="3"/>
        <v>28.812677340979981</v>
      </c>
      <c r="J74" s="20">
        <f t="shared" si="4"/>
        <v>29.525070936391991</v>
      </c>
      <c r="K74" s="20">
        <f t="shared" si="5"/>
        <v>-0.71239359541200997</v>
      </c>
      <c r="L74" s="20">
        <f t="shared" si="6"/>
        <v>-0.58987667845869485</v>
      </c>
      <c r="N74" s="20">
        <f t="shared" si="13"/>
        <v>7194.0872249753129</v>
      </c>
      <c r="O74" s="18">
        <f t="shared" si="14"/>
        <v>4.4999999999999997E-3</v>
      </c>
      <c r="P74" s="20">
        <f t="shared" si="15"/>
        <v>7190.3283144002635</v>
      </c>
      <c r="Q74" s="27" t="b">
        <f t="shared" si="7"/>
        <v>1</v>
      </c>
      <c r="S74" s="20">
        <f t="shared" si="8"/>
        <v>35.970436124876564</v>
      </c>
      <c r="T74" s="20">
        <f t="shared" si="9"/>
        <v>32.388174449950625</v>
      </c>
      <c r="U74" s="20">
        <f t="shared" si="10"/>
        <v>3.5822616749259382</v>
      </c>
      <c r="V74" s="20">
        <f t="shared" si="11"/>
        <v>2.9661869952004478</v>
      </c>
    </row>
    <row r="75" spans="2:22" x14ac:dyDescent="0.25">
      <c r="B75" s="16">
        <f t="shared" si="17"/>
        <v>6</v>
      </c>
      <c r="C75" s="22">
        <v>65</v>
      </c>
      <c r="D75" s="20">
        <f t="shared" si="12"/>
        <v>5759.5245434138633</v>
      </c>
      <c r="E75" s="18">
        <f>Data!C69</f>
        <v>1.2500000000000001E-2</v>
      </c>
      <c r="F75" s="20">
        <f t="shared" ref="F75:F106" si="18">D75*(1+E75)*(1-$D$5)</f>
        <v>5802.3610072055035</v>
      </c>
      <c r="G75" s="27" t="b">
        <f t="shared" si="2"/>
        <v>1</v>
      </c>
      <c r="I75" s="20">
        <f t="shared" si="3"/>
        <v>28.797622717069316</v>
      </c>
      <c r="J75" s="20">
        <f t="shared" si="4"/>
        <v>29.519049086827728</v>
      </c>
      <c r="K75" s="20">
        <f t="shared" si="5"/>
        <v>-0.72142636975841157</v>
      </c>
      <c r="L75" s="20">
        <f t="shared" si="6"/>
        <v>-0.59556929515312695</v>
      </c>
      <c r="N75" s="20">
        <f t="shared" si="13"/>
        <v>7190.3283144002635</v>
      </c>
      <c r="O75" s="18">
        <f t="shared" si="14"/>
        <v>1.2500000000000001E-2</v>
      </c>
      <c r="P75" s="20">
        <f t="shared" si="15"/>
        <v>7243.8063812386154</v>
      </c>
      <c r="Q75" s="27" t="b">
        <f t="shared" si="7"/>
        <v>1</v>
      </c>
      <c r="S75" s="20">
        <f t="shared" si="8"/>
        <v>35.951641572001321</v>
      </c>
      <c r="T75" s="20">
        <f t="shared" si="9"/>
        <v>32.380656628800523</v>
      </c>
      <c r="U75" s="20">
        <f t="shared" si="10"/>
        <v>3.5709849432007985</v>
      </c>
      <c r="V75" s="20">
        <f t="shared" si="11"/>
        <v>2.9480056105195223</v>
      </c>
    </row>
    <row r="76" spans="2:22" x14ac:dyDescent="0.25">
      <c r="B76" s="16">
        <f t="shared" ref="B76:B107" si="19">IF(MOD(C75,12)= 0,B75+1,B75)</f>
        <v>6</v>
      </c>
      <c r="C76" s="22">
        <v>66</v>
      </c>
      <c r="D76" s="20">
        <f t="shared" si="12"/>
        <v>5802.3610072055035</v>
      </c>
      <c r="E76" s="18">
        <f>Data!C70</f>
        <v>6.7999999999999996E-3</v>
      </c>
      <c r="F76" s="20">
        <f t="shared" si="18"/>
        <v>5812.6079767442279</v>
      </c>
      <c r="G76" s="27" t="b">
        <f t="shared" ref="G76:G130" si="20">IF((E76-$D$5)&lt;0,F76&lt;D76,F76&gt;D76)</f>
        <v>1</v>
      </c>
      <c r="I76" s="20">
        <f t="shared" ref="I76:I130" si="21">$D$5*D76</f>
        <v>29.011805036027518</v>
      </c>
      <c r="J76" s="20">
        <f t="shared" ref="J76:J130" si="22">$J$6*D76+$J$5</f>
        <v>29.604722014411006</v>
      </c>
      <c r="K76" s="20">
        <f t="shared" ref="K76:K130" si="23">I76-J76</f>
        <v>-0.59291697838348867</v>
      </c>
      <c r="L76" s="20">
        <f t="shared" ref="L76:L130" si="24">K76/(1+$J$7)^($C76-1)</f>
        <v>-0.48801507793496518</v>
      </c>
      <c r="N76" s="20">
        <f t="shared" si="13"/>
        <v>7243.8063812386154</v>
      </c>
      <c r="O76" s="18">
        <f t="shared" si="14"/>
        <v>6.7999999999999996E-3</v>
      </c>
      <c r="P76" s="20">
        <f t="shared" si="15"/>
        <v>7256.5989433078821</v>
      </c>
      <c r="Q76" s="27" t="b">
        <f t="shared" ref="Q76:Q130" si="25">IF((O76-$D$5)&lt;0,P76&lt;N76,P76&gt;N76)</f>
        <v>1</v>
      </c>
      <c r="S76" s="20">
        <f t="shared" ref="S76:S130" si="26">$D$5*N76</f>
        <v>36.219031906193081</v>
      </c>
      <c r="T76" s="20">
        <f t="shared" ref="T76:T130" si="27">$J$6*N76+$J$5</f>
        <v>32.487612762477227</v>
      </c>
      <c r="U76" s="20">
        <f t="shared" ref="U76:U130" si="28">S76-T76</f>
        <v>3.7314191437158541</v>
      </c>
      <c r="V76" s="20">
        <f t="shared" ref="V76:V130" si="29">U76/(1+$J$7)^($C76-1)</f>
        <v>3.0712374086389018</v>
      </c>
    </row>
    <row r="77" spans="2:22" x14ac:dyDescent="0.25">
      <c r="B77" s="16">
        <f t="shared" si="19"/>
        <v>6</v>
      </c>
      <c r="C77" s="22">
        <v>67</v>
      </c>
      <c r="D77" s="20">
        <f t="shared" ref="D77:D130" si="30">F76</f>
        <v>5812.6079767442279</v>
      </c>
      <c r="E77" s="18">
        <f>Data!C71</f>
        <v>8.0999999999999996E-3</v>
      </c>
      <c r="F77" s="20">
        <f t="shared" si="18"/>
        <v>5830.3916508490775</v>
      </c>
      <c r="G77" s="27" t="b">
        <f t="shared" si="20"/>
        <v>1</v>
      </c>
      <c r="I77" s="20">
        <f t="shared" si="21"/>
        <v>29.063039883721139</v>
      </c>
      <c r="J77" s="20">
        <f t="shared" si="22"/>
        <v>29.625215953488457</v>
      </c>
      <c r="K77" s="20">
        <f t="shared" si="23"/>
        <v>-0.56217606976731815</v>
      </c>
      <c r="L77" s="20">
        <f t="shared" si="24"/>
        <v>-0.4613290208339007</v>
      </c>
      <c r="N77" s="20">
        <f t="shared" ref="N77:N130" si="31">P76</f>
        <v>7256.5989433078821</v>
      </c>
      <c r="O77" s="18">
        <f t="shared" ref="O77:O130" si="32">E77</f>
        <v>8.0999999999999996E-3</v>
      </c>
      <c r="P77" s="20">
        <f t="shared" ref="P77:P130" si="33">N77*(1+O77)*(1-$D$5)</f>
        <v>7278.8005077749331</v>
      </c>
      <c r="Q77" s="27" t="b">
        <f t="shared" si="25"/>
        <v>1</v>
      </c>
      <c r="S77" s="20">
        <f t="shared" si="26"/>
        <v>36.282994716539413</v>
      </c>
      <c r="T77" s="20">
        <f t="shared" si="27"/>
        <v>32.513197886615764</v>
      </c>
      <c r="U77" s="20">
        <f t="shared" si="28"/>
        <v>3.7697968299236493</v>
      </c>
      <c r="V77" s="20">
        <f t="shared" si="29"/>
        <v>3.0935444851134122</v>
      </c>
    </row>
    <row r="78" spans="2:22" x14ac:dyDescent="0.25">
      <c r="B78" s="16">
        <f t="shared" si="19"/>
        <v>6</v>
      </c>
      <c r="C78" s="22">
        <v>68</v>
      </c>
      <c r="D78" s="20">
        <f t="shared" si="30"/>
        <v>5830.3916508490775</v>
      </c>
      <c r="E78" s="18">
        <f>Data!C72</f>
        <v>5.4000000000000003E-3</v>
      </c>
      <c r="F78" s="20">
        <f t="shared" si="18"/>
        <v>5832.5663869348446</v>
      </c>
      <c r="G78" s="27" t="b">
        <f t="shared" si="20"/>
        <v>1</v>
      </c>
      <c r="I78" s="20">
        <f t="shared" si="21"/>
        <v>29.151958254245386</v>
      </c>
      <c r="J78" s="20">
        <f t="shared" si="22"/>
        <v>29.660783301698153</v>
      </c>
      <c r="K78" s="20">
        <f t="shared" si="23"/>
        <v>-0.50882504745276691</v>
      </c>
      <c r="L78" s="20">
        <f t="shared" si="24"/>
        <v>-0.41629957681087598</v>
      </c>
      <c r="N78" s="20">
        <f t="shared" si="31"/>
        <v>7278.8005077749331</v>
      </c>
      <c r="O78" s="18">
        <f t="shared" si="32"/>
        <v>5.4000000000000003E-3</v>
      </c>
      <c r="P78" s="20">
        <f t="shared" si="33"/>
        <v>7281.515500364334</v>
      </c>
      <c r="Q78" s="27" t="b">
        <f t="shared" si="25"/>
        <v>1</v>
      </c>
      <c r="S78" s="20">
        <f t="shared" si="26"/>
        <v>36.394002538874666</v>
      </c>
      <c r="T78" s="20">
        <f t="shared" si="27"/>
        <v>32.557601015549864</v>
      </c>
      <c r="U78" s="20">
        <f t="shared" si="28"/>
        <v>3.8364015233248026</v>
      </c>
      <c r="V78" s="20">
        <f t="shared" si="29"/>
        <v>3.1387848114630597</v>
      </c>
    </row>
    <row r="79" spans="2:22" x14ac:dyDescent="0.25">
      <c r="B79" s="16">
        <f t="shared" si="19"/>
        <v>6</v>
      </c>
      <c r="C79" s="22">
        <v>69</v>
      </c>
      <c r="D79" s="20">
        <f t="shared" si="30"/>
        <v>5832.5663869348446</v>
      </c>
      <c r="E79" s="18">
        <f>Data!C73</f>
        <v>4.0000000000000001E-3</v>
      </c>
      <c r="F79" s="20">
        <f t="shared" si="18"/>
        <v>5826.6171692201706</v>
      </c>
      <c r="G79" s="27" t="b">
        <f t="shared" si="20"/>
        <v>1</v>
      </c>
      <c r="I79" s="20">
        <f t="shared" si="21"/>
        <v>29.162831934674223</v>
      </c>
      <c r="J79" s="20">
        <f t="shared" si="22"/>
        <v>29.66513277386969</v>
      </c>
      <c r="K79" s="20">
        <f t="shared" si="23"/>
        <v>-0.50230083919546686</v>
      </c>
      <c r="L79" s="20">
        <f t="shared" si="24"/>
        <v>-0.40973254223973604</v>
      </c>
      <c r="N79" s="20">
        <f t="shared" si="31"/>
        <v>7281.515500364334</v>
      </c>
      <c r="O79" s="18">
        <f t="shared" si="32"/>
        <v>4.0000000000000001E-3</v>
      </c>
      <c r="P79" s="20">
        <f t="shared" si="33"/>
        <v>7274.0883545539627</v>
      </c>
      <c r="Q79" s="27" t="b">
        <f t="shared" si="25"/>
        <v>1</v>
      </c>
      <c r="S79" s="20">
        <f t="shared" si="26"/>
        <v>36.40757750182167</v>
      </c>
      <c r="T79" s="20">
        <f t="shared" si="27"/>
        <v>32.563031000728671</v>
      </c>
      <c r="U79" s="20">
        <f t="shared" si="28"/>
        <v>3.8445465010929993</v>
      </c>
      <c r="V79" s="20">
        <f t="shared" si="29"/>
        <v>3.1360405731648098</v>
      </c>
    </row>
    <row r="80" spans="2:22" x14ac:dyDescent="0.25">
      <c r="B80" s="16">
        <f t="shared" si="19"/>
        <v>6</v>
      </c>
      <c r="C80" s="22">
        <v>70</v>
      </c>
      <c r="D80" s="20">
        <f t="shared" si="30"/>
        <v>5826.6171692201706</v>
      </c>
      <c r="E80" s="18">
        <f>Data!C74</f>
        <v>2.7000000000000001E-3</v>
      </c>
      <c r="F80" s="20">
        <f t="shared" si="18"/>
        <v>5813.1372903991796</v>
      </c>
      <c r="G80" s="27" t="b">
        <f t="shared" si="20"/>
        <v>1</v>
      </c>
      <c r="I80" s="20">
        <f t="shared" si="21"/>
        <v>29.133085846100855</v>
      </c>
      <c r="J80" s="20">
        <f t="shared" si="22"/>
        <v>29.653234338440342</v>
      </c>
      <c r="K80" s="20">
        <f t="shared" si="23"/>
        <v>-0.52014849233948723</v>
      </c>
      <c r="L80" s="20">
        <f t="shared" si="24"/>
        <v>-0.42302201110241927</v>
      </c>
      <c r="N80" s="20">
        <f t="shared" si="31"/>
        <v>7274.0883545539627</v>
      </c>
      <c r="O80" s="18">
        <f t="shared" si="32"/>
        <v>2.7000000000000001E-3</v>
      </c>
      <c r="P80" s="20">
        <f t="shared" si="33"/>
        <v>7257.2597511457016</v>
      </c>
      <c r="Q80" s="27" t="b">
        <f t="shared" si="25"/>
        <v>1</v>
      </c>
      <c r="S80" s="20">
        <f t="shared" si="26"/>
        <v>36.370441772769816</v>
      </c>
      <c r="T80" s="20">
        <f t="shared" si="27"/>
        <v>32.548176709107928</v>
      </c>
      <c r="U80" s="20">
        <f t="shared" si="28"/>
        <v>3.822265063661888</v>
      </c>
      <c r="V80" s="20">
        <f t="shared" si="29"/>
        <v>3.108539730499611</v>
      </c>
    </row>
    <row r="81" spans="2:22" x14ac:dyDescent="0.25">
      <c r="B81" s="16">
        <f t="shared" si="19"/>
        <v>6</v>
      </c>
      <c r="C81" s="22">
        <v>71</v>
      </c>
      <c r="D81" s="20">
        <f t="shared" si="30"/>
        <v>5813.1372903991796</v>
      </c>
      <c r="E81" s="18">
        <f>Data!C75</f>
        <v>9.1999999999999998E-3</v>
      </c>
      <c r="F81" s="20">
        <f t="shared" si="18"/>
        <v>5837.2850627034986</v>
      </c>
      <c r="G81" s="27" t="b">
        <f t="shared" si="20"/>
        <v>1</v>
      </c>
      <c r="I81" s="20">
        <f t="shared" si="21"/>
        <v>29.065686451995898</v>
      </c>
      <c r="J81" s="20">
        <f t="shared" si="22"/>
        <v>29.626274580798359</v>
      </c>
      <c r="K81" s="20">
        <f t="shared" si="23"/>
        <v>-0.56058812880246123</v>
      </c>
      <c r="L81" s="20">
        <f t="shared" si="24"/>
        <v>-0.45454677974017377</v>
      </c>
      <c r="N81" s="20">
        <f t="shared" si="31"/>
        <v>7257.2597511457016</v>
      </c>
      <c r="O81" s="18">
        <f t="shared" si="32"/>
        <v>9.1999999999999998E-3</v>
      </c>
      <c r="P81" s="20">
        <f t="shared" si="33"/>
        <v>7287.4064081519618</v>
      </c>
      <c r="Q81" s="27" t="b">
        <f t="shared" si="25"/>
        <v>1</v>
      </c>
      <c r="S81" s="20">
        <f t="shared" si="26"/>
        <v>36.286298755728509</v>
      </c>
      <c r="T81" s="20">
        <f t="shared" si="27"/>
        <v>32.514519502291407</v>
      </c>
      <c r="U81" s="20">
        <f t="shared" si="28"/>
        <v>3.7717792534371029</v>
      </c>
      <c r="V81" s="20">
        <f t="shared" si="29"/>
        <v>3.0583061350283534</v>
      </c>
    </row>
    <row r="82" spans="2:22" x14ac:dyDescent="0.25">
      <c r="B82" s="16">
        <f t="shared" si="19"/>
        <v>6</v>
      </c>
      <c r="C82" s="22">
        <v>72</v>
      </c>
      <c r="D82" s="20">
        <f t="shared" si="30"/>
        <v>5837.2850627034986</v>
      </c>
      <c r="E82" s="18">
        <f>Data!C76</f>
        <v>1.01E-2</v>
      </c>
      <c r="F82" s="20">
        <f t="shared" si="18"/>
        <v>5866.7604336276199</v>
      </c>
      <c r="G82" s="27" t="b">
        <f t="shared" si="20"/>
        <v>1</v>
      </c>
      <c r="I82" s="20">
        <f t="shared" si="21"/>
        <v>29.186425313517493</v>
      </c>
      <c r="J82" s="20">
        <f t="shared" si="22"/>
        <v>29.674570125406998</v>
      </c>
      <c r="K82" s="20">
        <f t="shared" si="23"/>
        <v>-0.48814481188950509</v>
      </c>
      <c r="L82" s="20">
        <f t="shared" si="24"/>
        <v>-0.39462303598161103</v>
      </c>
      <c r="N82" s="20">
        <f t="shared" si="31"/>
        <v>7287.4064081519618</v>
      </c>
      <c r="O82" s="18">
        <f t="shared" si="32"/>
        <v>1.01E-2</v>
      </c>
      <c r="P82" s="20">
        <f t="shared" si="33"/>
        <v>7324.2041668099246</v>
      </c>
      <c r="Q82" s="27" t="b">
        <f t="shared" si="25"/>
        <v>1</v>
      </c>
      <c r="S82" s="20">
        <f t="shared" si="26"/>
        <v>36.43703204075981</v>
      </c>
      <c r="T82" s="20">
        <f t="shared" si="27"/>
        <v>32.574812816303925</v>
      </c>
      <c r="U82" s="20">
        <f t="shared" si="28"/>
        <v>3.8622192244558846</v>
      </c>
      <c r="V82" s="20">
        <f t="shared" si="29"/>
        <v>3.122271585929135</v>
      </c>
    </row>
    <row r="83" spans="2:22" x14ac:dyDescent="0.25">
      <c r="B83" s="16">
        <f t="shared" si="19"/>
        <v>7</v>
      </c>
      <c r="C83" s="22">
        <v>73</v>
      </c>
      <c r="D83" s="20">
        <f t="shared" si="30"/>
        <v>5866.7604336276199</v>
      </c>
      <c r="E83" s="18">
        <f>Data!C77</f>
        <v>2.5000000000000001E-3</v>
      </c>
      <c r="F83" s="20">
        <f t="shared" si="18"/>
        <v>5852.0201980381298</v>
      </c>
      <c r="G83" s="27" t="b">
        <f t="shared" si="20"/>
        <v>1</v>
      </c>
      <c r="I83" s="20">
        <f t="shared" si="21"/>
        <v>29.333802168138099</v>
      </c>
      <c r="J83" s="20">
        <f t="shared" si="22"/>
        <v>29.73352086725524</v>
      </c>
      <c r="K83" s="20">
        <f t="shared" si="23"/>
        <v>-0.39971869911714109</v>
      </c>
      <c r="L83" s="20">
        <f t="shared" si="24"/>
        <v>-0.32217162516466169</v>
      </c>
      <c r="N83" s="20">
        <f t="shared" si="31"/>
        <v>7324.2041668099246</v>
      </c>
      <c r="O83" s="18">
        <f t="shared" si="32"/>
        <v>2.5000000000000001E-3</v>
      </c>
      <c r="P83" s="20">
        <f t="shared" si="33"/>
        <v>7305.8021038408142</v>
      </c>
      <c r="Q83" s="27" t="b">
        <f t="shared" si="25"/>
        <v>1</v>
      </c>
      <c r="S83" s="20">
        <f t="shared" si="26"/>
        <v>36.621020834049624</v>
      </c>
      <c r="T83" s="20">
        <f t="shared" si="27"/>
        <v>32.648408333619848</v>
      </c>
      <c r="U83" s="20">
        <f t="shared" si="28"/>
        <v>3.9726125004297757</v>
      </c>
      <c r="V83" s="20">
        <f t="shared" si="29"/>
        <v>3.201909313323958</v>
      </c>
    </row>
    <row r="84" spans="2:22" x14ac:dyDescent="0.25">
      <c r="B84" s="16">
        <f t="shared" si="19"/>
        <v>7</v>
      </c>
      <c r="C84" s="22">
        <v>74</v>
      </c>
      <c r="D84" s="20">
        <f t="shared" si="30"/>
        <v>5852.0201980381298</v>
      </c>
      <c r="E84" s="18">
        <f>Data!C78</f>
        <v>6.0000000000000001E-3</v>
      </c>
      <c r="F84" s="20">
        <f t="shared" si="18"/>
        <v>5857.6966576302275</v>
      </c>
      <c r="G84" s="27" t="b">
        <f t="shared" si="20"/>
        <v>1</v>
      </c>
      <c r="I84" s="20">
        <f t="shared" si="21"/>
        <v>29.260100990190651</v>
      </c>
      <c r="J84" s="20">
        <f t="shared" si="22"/>
        <v>29.704040396076259</v>
      </c>
      <c r="K84" s="20">
        <f t="shared" si="23"/>
        <v>-0.4439394058856081</v>
      </c>
      <c r="L84" s="20">
        <f t="shared" si="24"/>
        <v>-0.35674310337782789</v>
      </c>
      <c r="N84" s="20">
        <f t="shared" si="31"/>
        <v>7305.8021038408142</v>
      </c>
      <c r="O84" s="18">
        <f t="shared" si="32"/>
        <v>6.0000000000000001E-3</v>
      </c>
      <c r="P84" s="20">
        <f t="shared" si="33"/>
        <v>7312.8887318815396</v>
      </c>
      <c r="Q84" s="27" t="b">
        <f t="shared" si="25"/>
        <v>1</v>
      </c>
      <c r="S84" s="20">
        <f t="shared" si="26"/>
        <v>36.529010519204071</v>
      </c>
      <c r="T84" s="20">
        <f t="shared" si="27"/>
        <v>32.61160420768163</v>
      </c>
      <c r="U84" s="20">
        <f t="shared" si="28"/>
        <v>3.9174063115224413</v>
      </c>
      <c r="V84" s="20">
        <f t="shared" si="29"/>
        <v>3.1479694441103701</v>
      </c>
    </row>
    <row r="85" spans="2:22" x14ac:dyDescent="0.25">
      <c r="B85" s="16">
        <f t="shared" si="19"/>
        <v>7</v>
      </c>
      <c r="C85" s="22">
        <v>75</v>
      </c>
      <c r="D85" s="20">
        <f t="shared" si="30"/>
        <v>5857.6966576302275</v>
      </c>
      <c r="E85" s="18">
        <f>Data!C79</f>
        <v>9.7999999999999997E-3</v>
      </c>
      <c r="F85" s="20">
        <f t="shared" si="18"/>
        <v>5885.5265744506287</v>
      </c>
      <c r="G85" s="27" t="b">
        <f t="shared" si="20"/>
        <v>1</v>
      </c>
      <c r="I85" s="20">
        <f t="shared" si="21"/>
        <v>29.288483288151138</v>
      </c>
      <c r="J85" s="20">
        <f t="shared" si="22"/>
        <v>29.715393315260457</v>
      </c>
      <c r="K85" s="20">
        <f t="shared" si="23"/>
        <v>-0.42691002710931869</v>
      </c>
      <c r="L85" s="20">
        <f t="shared" si="24"/>
        <v>-0.34203245053799175</v>
      </c>
      <c r="N85" s="20">
        <f t="shared" si="31"/>
        <v>7312.8887318815396</v>
      </c>
      <c r="O85" s="18">
        <f t="shared" si="32"/>
        <v>9.7999999999999997E-3</v>
      </c>
      <c r="P85" s="20">
        <f t="shared" si="33"/>
        <v>7347.6322662467082</v>
      </c>
      <c r="Q85" s="27" t="b">
        <f t="shared" si="25"/>
        <v>1</v>
      </c>
      <c r="S85" s="20">
        <f t="shared" si="26"/>
        <v>36.564443659407701</v>
      </c>
      <c r="T85" s="20">
        <f t="shared" si="27"/>
        <v>32.625777463763079</v>
      </c>
      <c r="U85" s="20">
        <f t="shared" si="28"/>
        <v>3.9386661956446218</v>
      </c>
      <c r="V85" s="20">
        <f t="shared" si="29"/>
        <v>3.1555868103386446</v>
      </c>
    </row>
    <row r="86" spans="2:22" x14ac:dyDescent="0.25">
      <c r="B86" s="16">
        <f t="shared" si="19"/>
        <v>7</v>
      </c>
      <c r="C86" s="22">
        <v>76</v>
      </c>
      <c r="D86" s="20">
        <f t="shared" si="30"/>
        <v>5885.5265744506287</v>
      </c>
      <c r="E86" s="18">
        <f>Data!C80</f>
        <v>1.32E-2</v>
      </c>
      <c r="F86" s="20">
        <f t="shared" si="18"/>
        <v>5933.3994476072112</v>
      </c>
      <c r="G86" s="27" t="b">
        <f t="shared" si="20"/>
        <v>1</v>
      </c>
      <c r="I86" s="20">
        <f t="shared" si="21"/>
        <v>29.427632872253145</v>
      </c>
      <c r="J86" s="20">
        <f t="shared" si="22"/>
        <v>29.77105314890126</v>
      </c>
      <c r="K86" s="20">
        <f t="shared" si="23"/>
        <v>-0.34342027664811425</v>
      </c>
      <c r="L86" s="20">
        <f t="shared" si="24"/>
        <v>-0.27431904312238942</v>
      </c>
      <c r="N86" s="20">
        <f t="shared" si="31"/>
        <v>7347.6322662467082</v>
      </c>
      <c r="O86" s="18">
        <f t="shared" si="32"/>
        <v>1.32E-2</v>
      </c>
      <c r="P86" s="20">
        <f t="shared" si="33"/>
        <v>7407.3979071003596</v>
      </c>
      <c r="Q86" s="27" t="b">
        <f t="shared" si="25"/>
        <v>1</v>
      </c>
      <c r="S86" s="20">
        <f t="shared" si="26"/>
        <v>36.738161331233542</v>
      </c>
      <c r="T86" s="20">
        <f t="shared" si="27"/>
        <v>32.695264532493418</v>
      </c>
      <c r="U86" s="20">
        <f t="shared" si="28"/>
        <v>4.0428967987401236</v>
      </c>
      <c r="V86" s="20">
        <f t="shared" si="29"/>
        <v>3.2294062310401785</v>
      </c>
    </row>
    <row r="87" spans="2:22" x14ac:dyDescent="0.25">
      <c r="B87" s="16">
        <f t="shared" si="19"/>
        <v>7</v>
      </c>
      <c r="C87" s="22">
        <v>77</v>
      </c>
      <c r="D87" s="20">
        <f t="shared" si="30"/>
        <v>5933.3994476072112</v>
      </c>
      <c r="E87" s="18">
        <f>Data!C81</f>
        <v>1.4999999999999999E-2</v>
      </c>
      <c r="F87" s="20">
        <f t="shared" si="18"/>
        <v>5992.2884371247128</v>
      </c>
      <c r="G87" s="27" t="b">
        <f t="shared" si="20"/>
        <v>1</v>
      </c>
      <c r="I87" s="20">
        <f t="shared" si="21"/>
        <v>29.666997238036057</v>
      </c>
      <c r="J87" s="20">
        <f t="shared" si="22"/>
        <v>29.866798895214423</v>
      </c>
      <c r="K87" s="20">
        <f t="shared" si="23"/>
        <v>-0.19980165717836584</v>
      </c>
      <c r="L87" s="20">
        <f t="shared" si="24"/>
        <v>-0.1591212480396503</v>
      </c>
      <c r="N87" s="20">
        <f t="shared" si="31"/>
        <v>7407.3979071003596</v>
      </c>
      <c r="O87" s="18">
        <f t="shared" si="32"/>
        <v>1.4999999999999999E-2</v>
      </c>
      <c r="P87" s="20">
        <f t="shared" si="33"/>
        <v>7480.9163313283298</v>
      </c>
      <c r="Q87" s="27" t="b">
        <f t="shared" si="25"/>
        <v>1</v>
      </c>
      <c r="S87" s="20">
        <f t="shared" si="26"/>
        <v>37.036989535501796</v>
      </c>
      <c r="T87" s="20">
        <f t="shared" si="27"/>
        <v>32.814795814200721</v>
      </c>
      <c r="U87" s="20">
        <f t="shared" si="28"/>
        <v>4.2221937213010747</v>
      </c>
      <c r="V87" s="20">
        <f t="shared" si="29"/>
        <v>3.3625383487126959</v>
      </c>
    </row>
    <row r="88" spans="2:22" x14ac:dyDescent="0.25">
      <c r="B88" s="16">
        <f t="shared" si="19"/>
        <v>7</v>
      </c>
      <c r="C88" s="22">
        <v>78</v>
      </c>
      <c r="D88" s="20">
        <f t="shared" si="30"/>
        <v>5992.2884371247128</v>
      </c>
      <c r="E88" s="18">
        <f>Data!C82</f>
        <v>2.0000000000000001E-4</v>
      </c>
      <c r="F88" s="20">
        <f t="shared" si="18"/>
        <v>5963.5194603380769</v>
      </c>
      <c r="G88" s="27" t="b">
        <f t="shared" si="20"/>
        <v>1</v>
      </c>
      <c r="I88" s="20">
        <f t="shared" si="21"/>
        <v>29.961442185623564</v>
      </c>
      <c r="J88" s="20">
        <f t="shared" si="22"/>
        <v>29.984576874249427</v>
      </c>
      <c r="K88" s="20">
        <f t="shared" si="23"/>
        <v>-2.3134688625862765E-2</v>
      </c>
      <c r="L88" s="20">
        <f t="shared" si="24"/>
        <v>-1.8369266548110486E-2</v>
      </c>
      <c r="N88" s="20">
        <f t="shared" si="31"/>
        <v>7480.9163313283298</v>
      </c>
      <c r="O88" s="18">
        <f t="shared" si="32"/>
        <v>2.0000000000000001E-4</v>
      </c>
      <c r="P88" s="20">
        <f t="shared" si="33"/>
        <v>7445.0004520216226</v>
      </c>
      <c r="Q88" s="27" t="b">
        <f t="shared" si="25"/>
        <v>1</v>
      </c>
      <c r="S88" s="20">
        <f t="shared" si="26"/>
        <v>37.404581656641646</v>
      </c>
      <c r="T88" s="20">
        <f t="shared" si="27"/>
        <v>32.961832662656661</v>
      </c>
      <c r="U88" s="20">
        <f t="shared" si="28"/>
        <v>4.4427489939849849</v>
      </c>
      <c r="V88" s="20">
        <f t="shared" si="29"/>
        <v>3.527604879264564</v>
      </c>
    </row>
    <row r="89" spans="2:22" x14ac:dyDescent="0.25">
      <c r="B89" s="16">
        <f t="shared" si="19"/>
        <v>7</v>
      </c>
      <c r="C89" s="22">
        <v>79</v>
      </c>
      <c r="D89" s="20">
        <f t="shared" si="30"/>
        <v>5963.5194603380769</v>
      </c>
      <c r="E89" s="18">
        <f>Data!C83</f>
        <v>2.3999999999999998E-3</v>
      </c>
      <c r="F89" s="20">
        <f t="shared" si="18"/>
        <v>5947.9427475076736</v>
      </c>
      <c r="G89" s="27" t="b">
        <f t="shared" si="20"/>
        <v>1</v>
      </c>
      <c r="I89" s="20">
        <f t="shared" si="21"/>
        <v>29.817597301690384</v>
      </c>
      <c r="J89" s="20">
        <f t="shared" si="22"/>
        <v>29.927038920676154</v>
      </c>
      <c r="K89" s="20">
        <f t="shared" si="23"/>
        <v>-0.10944161898576965</v>
      </c>
      <c r="L89" s="20">
        <f t="shared" si="24"/>
        <v>-8.6638262366619229E-2</v>
      </c>
      <c r="N89" s="20">
        <f t="shared" si="31"/>
        <v>7445.0004520216226</v>
      </c>
      <c r="O89" s="18">
        <f t="shared" si="32"/>
        <v>2.3999999999999998E-3</v>
      </c>
      <c r="P89" s="20">
        <f t="shared" si="33"/>
        <v>7425.5541108409416</v>
      </c>
      <c r="Q89" s="27" t="b">
        <f t="shared" si="25"/>
        <v>1</v>
      </c>
      <c r="S89" s="20">
        <f t="shared" si="26"/>
        <v>37.225002260108113</v>
      </c>
      <c r="T89" s="20">
        <f t="shared" si="27"/>
        <v>32.890000904043248</v>
      </c>
      <c r="U89" s="20">
        <f t="shared" si="28"/>
        <v>4.3350013560648648</v>
      </c>
      <c r="V89" s="20">
        <f t="shared" si="29"/>
        <v>3.4317564773528524</v>
      </c>
    </row>
    <row r="90" spans="2:22" x14ac:dyDescent="0.25">
      <c r="B90" s="16">
        <f t="shared" si="19"/>
        <v>7</v>
      </c>
      <c r="C90" s="22">
        <v>80</v>
      </c>
      <c r="D90" s="20">
        <f t="shared" si="30"/>
        <v>5947.9427475076736</v>
      </c>
      <c r="E90" s="18">
        <f>Data!C84</f>
        <v>1.1299999999999999E-2</v>
      </c>
      <c r="F90" s="20">
        <f t="shared" si="18"/>
        <v>5985.0787280517388</v>
      </c>
      <c r="G90" s="27" t="b">
        <f t="shared" si="20"/>
        <v>1</v>
      </c>
      <c r="I90" s="20">
        <f t="shared" si="21"/>
        <v>29.73971373753837</v>
      </c>
      <c r="J90" s="20">
        <f t="shared" si="22"/>
        <v>29.895885495015349</v>
      </c>
      <c r="K90" s="20">
        <f t="shared" si="23"/>
        <v>-0.15617175747697942</v>
      </c>
      <c r="L90" s="20">
        <f t="shared" si="24"/>
        <v>-0.12326188048280633</v>
      </c>
      <c r="N90" s="20">
        <f t="shared" si="31"/>
        <v>7425.5541108409416</v>
      </c>
      <c r="O90" s="18">
        <f t="shared" si="32"/>
        <v>1.1299999999999999E-2</v>
      </c>
      <c r="P90" s="20">
        <f t="shared" si="33"/>
        <v>7471.9155579319777</v>
      </c>
      <c r="Q90" s="27" t="b">
        <f t="shared" si="25"/>
        <v>1</v>
      </c>
      <c r="S90" s="20">
        <f t="shared" si="26"/>
        <v>37.127770554204709</v>
      </c>
      <c r="T90" s="20">
        <f t="shared" si="27"/>
        <v>32.851108221681883</v>
      </c>
      <c r="U90" s="20">
        <f t="shared" si="28"/>
        <v>4.2766623325228252</v>
      </c>
      <c r="V90" s="20">
        <f t="shared" si="29"/>
        <v>3.3754466864756449</v>
      </c>
    </row>
    <row r="91" spans="2:22" x14ac:dyDescent="0.25">
      <c r="B91" s="16">
        <f t="shared" si="19"/>
        <v>7</v>
      </c>
      <c r="C91" s="22">
        <v>81</v>
      </c>
      <c r="D91" s="20">
        <f t="shared" si="30"/>
        <v>5985.0787280517388</v>
      </c>
      <c r="E91" s="18">
        <f>Data!C85</f>
        <v>-2.0000000000000001E-4</v>
      </c>
      <c r="F91" s="20">
        <f t="shared" si="18"/>
        <v>5953.9623037445981</v>
      </c>
      <c r="G91" s="27" t="b">
        <f t="shared" si="20"/>
        <v>1</v>
      </c>
      <c r="I91" s="20">
        <f t="shared" si="21"/>
        <v>29.925393640258694</v>
      </c>
      <c r="J91" s="20">
        <f t="shared" si="22"/>
        <v>29.970157456103479</v>
      </c>
      <c r="K91" s="20">
        <f t="shared" si="23"/>
        <v>-4.4763815844785171E-2</v>
      </c>
      <c r="L91" s="20">
        <f t="shared" si="24"/>
        <v>-3.522511817533229E-2</v>
      </c>
      <c r="N91" s="20">
        <f t="shared" si="31"/>
        <v>7471.9155579319777</v>
      </c>
      <c r="O91" s="18">
        <f t="shared" si="32"/>
        <v>-2.0000000000000001E-4</v>
      </c>
      <c r="P91" s="20">
        <f t="shared" si="33"/>
        <v>7433.0690689462899</v>
      </c>
      <c r="Q91" s="27" t="b">
        <f t="shared" si="25"/>
        <v>1</v>
      </c>
      <c r="S91" s="20">
        <f t="shared" si="26"/>
        <v>37.359577789659888</v>
      </c>
      <c r="T91" s="20">
        <f t="shared" si="27"/>
        <v>32.943831115863958</v>
      </c>
      <c r="U91" s="20">
        <f t="shared" si="28"/>
        <v>4.4157466737959297</v>
      </c>
      <c r="V91" s="20">
        <f t="shared" si="29"/>
        <v>3.4747975676634053</v>
      </c>
    </row>
    <row r="92" spans="2:22" x14ac:dyDescent="0.25">
      <c r="B92" s="16">
        <f t="shared" si="19"/>
        <v>7</v>
      </c>
      <c r="C92" s="22">
        <v>82</v>
      </c>
      <c r="D92" s="20">
        <f t="shared" si="30"/>
        <v>5953.9623037445981</v>
      </c>
      <c r="E92" s="18">
        <f>Data!C86</f>
        <v>1.2E-2</v>
      </c>
      <c r="F92" s="20">
        <f t="shared" si="18"/>
        <v>5995.2828021325859</v>
      </c>
      <c r="G92" s="27" t="b">
        <f t="shared" si="20"/>
        <v>1</v>
      </c>
      <c r="I92" s="20">
        <f t="shared" si="21"/>
        <v>29.769811518722992</v>
      </c>
      <c r="J92" s="20">
        <f t="shared" si="22"/>
        <v>29.907924607489196</v>
      </c>
      <c r="K92" s="20">
        <f t="shared" si="23"/>
        <v>-0.13811308876620387</v>
      </c>
      <c r="L92" s="20">
        <f t="shared" si="24"/>
        <v>-0.10835757154916703</v>
      </c>
      <c r="N92" s="20">
        <f t="shared" si="31"/>
        <v>7433.0690689462899</v>
      </c>
      <c r="O92" s="18">
        <f t="shared" si="32"/>
        <v>1.2E-2</v>
      </c>
      <c r="P92" s="20">
        <f t="shared" si="33"/>
        <v>7484.6545682847773</v>
      </c>
      <c r="Q92" s="27" t="b">
        <f t="shared" si="25"/>
        <v>1</v>
      </c>
      <c r="S92" s="20">
        <f t="shared" si="26"/>
        <v>37.165345344731449</v>
      </c>
      <c r="T92" s="20">
        <f t="shared" si="27"/>
        <v>32.866138137892577</v>
      </c>
      <c r="U92" s="20">
        <f t="shared" si="28"/>
        <v>4.2992072068388723</v>
      </c>
      <c r="V92" s="20">
        <f t="shared" si="29"/>
        <v>3.3729725160830015</v>
      </c>
    </row>
    <row r="93" spans="2:22" x14ac:dyDescent="0.25">
      <c r="B93" s="16">
        <f t="shared" si="19"/>
        <v>7</v>
      </c>
      <c r="C93" s="22">
        <v>83</v>
      </c>
      <c r="D93" s="20">
        <f t="shared" si="30"/>
        <v>5995.2828021325859</v>
      </c>
      <c r="E93" s="18">
        <f>Data!C87</f>
        <v>7.1999999999999998E-3</v>
      </c>
      <c r="F93" s="20">
        <f t="shared" si="18"/>
        <v>6008.2565941164012</v>
      </c>
      <c r="G93" s="27" t="b">
        <f t="shared" si="20"/>
        <v>1</v>
      </c>
      <c r="I93" s="20">
        <f t="shared" si="21"/>
        <v>29.976414010662928</v>
      </c>
      <c r="J93" s="20">
        <f t="shared" si="22"/>
        <v>29.990565604265171</v>
      </c>
      <c r="K93" s="20">
        <f t="shared" si="23"/>
        <v>-1.415159360224294E-2</v>
      </c>
      <c r="L93" s="20">
        <f t="shared" si="24"/>
        <v>-1.1069521307578069E-2</v>
      </c>
      <c r="N93" s="20">
        <f t="shared" si="31"/>
        <v>7484.6545682847773</v>
      </c>
      <c r="O93" s="18">
        <f t="shared" si="32"/>
        <v>7.1999999999999998E-3</v>
      </c>
      <c r="P93" s="20">
        <f t="shared" si="33"/>
        <v>7500.8513607705463</v>
      </c>
      <c r="Q93" s="27" t="b">
        <f t="shared" si="25"/>
        <v>1</v>
      </c>
      <c r="S93" s="20">
        <f t="shared" si="26"/>
        <v>37.423272841423888</v>
      </c>
      <c r="T93" s="20">
        <f t="shared" si="27"/>
        <v>32.969309136569557</v>
      </c>
      <c r="U93" s="20">
        <f t="shared" si="28"/>
        <v>4.4539637048543312</v>
      </c>
      <c r="V93" s="20">
        <f t="shared" si="29"/>
        <v>3.4839359806269536</v>
      </c>
    </row>
    <row r="94" spans="2:22" x14ac:dyDescent="0.25">
      <c r="B94" s="16">
        <f t="shared" si="19"/>
        <v>7</v>
      </c>
      <c r="C94" s="22">
        <v>84</v>
      </c>
      <c r="D94" s="20">
        <f t="shared" si="30"/>
        <v>6008.2565941164012</v>
      </c>
      <c r="E94" s="18">
        <f>Data!C88</f>
        <v>2.5000000000000001E-3</v>
      </c>
      <c r="F94" s="20">
        <f t="shared" si="18"/>
        <v>5993.1608494236834</v>
      </c>
      <c r="G94" s="27" t="b">
        <f t="shared" si="20"/>
        <v>1</v>
      </c>
      <c r="I94" s="20">
        <f t="shared" si="21"/>
        <v>30.041282970582007</v>
      </c>
      <c r="J94" s="20">
        <f t="shared" si="22"/>
        <v>30.016513188232803</v>
      </c>
      <c r="K94" s="20">
        <f t="shared" si="23"/>
        <v>2.476978234920324E-2</v>
      </c>
      <c r="L94" s="20">
        <f t="shared" si="24"/>
        <v>1.9317225508827335E-2</v>
      </c>
      <c r="N94" s="20">
        <f t="shared" si="31"/>
        <v>7500.8513607705463</v>
      </c>
      <c r="O94" s="18">
        <f t="shared" si="32"/>
        <v>2.5000000000000001E-3</v>
      </c>
      <c r="P94" s="20">
        <f t="shared" si="33"/>
        <v>7482.0054717266094</v>
      </c>
      <c r="Q94" s="27" t="b">
        <f t="shared" si="25"/>
        <v>1</v>
      </c>
      <c r="S94" s="20">
        <f t="shared" si="26"/>
        <v>37.504256803852734</v>
      </c>
      <c r="T94" s="20">
        <f t="shared" si="27"/>
        <v>33.001702721541093</v>
      </c>
      <c r="U94" s="20">
        <f t="shared" si="28"/>
        <v>4.5025540823116401</v>
      </c>
      <c r="V94" s="20">
        <f t="shared" si="29"/>
        <v>3.5114096420997747</v>
      </c>
    </row>
    <row r="95" spans="2:22" x14ac:dyDescent="0.25">
      <c r="B95" s="16">
        <f t="shared" si="19"/>
        <v>8</v>
      </c>
      <c r="C95" s="22">
        <v>85</v>
      </c>
      <c r="D95" s="20">
        <f t="shared" si="30"/>
        <v>5993.1608494236834</v>
      </c>
      <c r="E95" s="18">
        <f>Data!C89</f>
        <v>3.0000000000000001E-3</v>
      </c>
      <c r="F95" s="20">
        <f t="shared" si="18"/>
        <v>5981.0846303120943</v>
      </c>
      <c r="G95" s="27" t="b">
        <f t="shared" si="20"/>
        <v>1</v>
      </c>
      <c r="I95" s="20">
        <f t="shared" si="21"/>
        <v>29.965804247118417</v>
      </c>
      <c r="J95" s="20">
        <f t="shared" si="22"/>
        <v>29.98632169884737</v>
      </c>
      <c r="K95" s="20">
        <f t="shared" si="23"/>
        <v>-2.0517451728952807E-2</v>
      </c>
      <c r="L95" s="20">
        <f t="shared" si="24"/>
        <v>-1.5953098497638828E-2</v>
      </c>
      <c r="N95" s="20">
        <f t="shared" si="31"/>
        <v>7482.0054717266094</v>
      </c>
      <c r="O95" s="18">
        <f t="shared" si="32"/>
        <v>3.0000000000000001E-3</v>
      </c>
      <c r="P95" s="20">
        <f t="shared" si="33"/>
        <v>7466.9292307010792</v>
      </c>
      <c r="Q95" s="27" t="b">
        <f t="shared" si="25"/>
        <v>1</v>
      </c>
      <c r="S95" s="20">
        <f t="shared" si="26"/>
        <v>37.410027358633045</v>
      </c>
      <c r="T95" s="20">
        <f t="shared" si="27"/>
        <v>32.964010943453218</v>
      </c>
      <c r="U95" s="20">
        <f t="shared" si="28"/>
        <v>4.4460164151798267</v>
      </c>
      <c r="V95" s="20">
        <f t="shared" si="29"/>
        <v>3.4569467363919544</v>
      </c>
    </row>
    <row r="96" spans="2:22" x14ac:dyDescent="0.25">
      <c r="B96" s="16">
        <f t="shared" si="19"/>
        <v>8</v>
      </c>
      <c r="C96" s="22">
        <v>86</v>
      </c>
      <c r="D96" s="20">
        <f t="shared" si="30"/>
        <v>5981.0846303120943</v>
      </c>
      <c r="E96" s="18">
        <f>Data!C90</f>
        <v>7.7999999999999996E-3</v>
      </c>
      <c r="F96" s="20">
        <f t="shared" si="18"/>
        <v>5997.5984049763865</v>
      </c>
      <c r="G96" s="27" t="b">
        <f t="shared" si="20"/>
        <v>1</v>
      </c>
      <c r="I96" s="20">
        <f t="shared" si="21"/>
        <v>29.905423151560473</v>
      </c>
      <c r="J96" s="20">
        <f t="shared" si="22"/>
        <v>29.962169260624187</v>
      </c>
      <c r="K96" s="20">
        <f t="shared" si="23"/>
        <v>-5.6746109063713135E-2</v>
      </c>
      <c r="L96" s="20">
        <f t="shared" si="24"/>
        <v>-4.3990285610996688E-2</v>
      </c>
      <c r="N96" s="20">
        <f t="shared" si="31"/>
        <v>7466.9292307010792</v>
      </c>
      <c r="O96" s="18">
        <f t="shared" si="32"/>
        <v>7.7999999999999996E-3</v>
      </c>
      <c r="P96" s="20">
        <f t="shared" si="33"/>
        <v>7487.5454223070456</v>
      </c>
      <c r="Q96" s="27" t="b">
        <f t="shared" si="25"/>
        <v>1</v>
      </c>
      <c r="S96" s="20">
        <f t="shared" si="26"/>
        <v>37.334646153505396</v>
      </c>
      <c r="T96" s="20">
        <f t="shared" si="27"/>
        <v>32.93385846140216</v>
      </c>
      <c r="U96" s="20">
        <f t="shared" si="28"/>
        <v>4.4007876921032363</v>
      </c>
      <c r="V96" s="20">
        <f t="shared" si="29"/>
        <v>3.4115450501041416</v>
      </c>
    </row>
    <row r="97" spans="2:22" x14ac:dyDescent="0.25">
      <c r="B97" s="16">
        <f t="shared" si="19"/>
        <v>8</v>
      </c>
      <c r="C97" s="22">
        <v>87</v>
      </c>
      <c r="D97" s="20">
        <f t="shared" si="30"/>
        <v>5997.5984049763865</v>
      </c>
      <c r="E97" s="18">
        <f>Data!C91</f>
        <v>6.4999999999999997E-3</v>
      </c>
      <c r="F97" s="20">
        <f t="shared" si="18"/>
        <v>6006.3998806356894</v>
      </c>
      <c r="G97" s="27" t="b">
        <f t="shared" si="20"/>
        <v>1</v>
      </c>
      <c r="I97" s="20">
        <f t="shared" si="21"/>
        <v>29.987992024881933</v>
      </c>
      <c r="J97" s="20">
        <f t="shared" si="22"/>
        <v>29.995196809952773</v>
      </c>
      <c r="K97" s="20">
        <f t="shared" si="23"/>
        <v>-7.2047850708401029E-3</v>
      </c>
      <c r="L97" s="20">
        <f t="shared" si="24"/>
        <v>-5.5685329006680264E-3</v>
      </c>
      <c r="N97" s="20">
        <f t="shared" si="31"/>
        <v>7487.5454223070456</v>
      </c>
      <c r="O97" s="18">
        <f t="shared" si="32"/>
        <v>6.4999999999999997E-3</v>
      </c>
      <c r="P97" s="20">
        <f t="shared" si="33"/>
        <v>7498.533395214281</v>
      </c>
      <c r="Q97" s="27" t="b">
        <f t="shared" si="25"/>
        <v>1</v>
      </c>
      <c r="S97" s="20">
        <f t="shared" si="26"/>
        <v>37.437727111535231</v>
      </c>
      <c r="T97" s="20">
        <f t="shared" si="27"/>
        <v>32.975090844614094</v>
      </c>
      <c r="U97" s="20">
        <f t="shared" si="28"/>
        <v>4.4626362669211375</v>
      </c>
      <c r="V97" s="20">
        <f t="shared" si="29"/>
        <v>3.4491434000774515</v>
      </c>
    </row>
    <row r="98" spans="2:22" x14ac:dyDescent="0.25">
      <c r="B98" s="16">
        <f t="shared" si="19"/>
        <v>8</v>
      </c>
      <c r="C98" s="22">
        <v>88</v>
      </c>
      <c r="D98" s="20">
        <f t="shared" si="30"/>
        <v>6006.3998806356894</v>
      </c>
      <c r="E98" s="18">
        <f>Data!C92</f>
        <v>7.1999999999999998E-3</v>
      </c>
      <c r="F98" s="20">
        <f t="shared" si="18"/>
        <v>6019.3977299773851</v>
      </c>
      <c r="G98" s="27" t="b">
        <f t="shared" si="20"/>
        <v>1</v>
      </c>
      <c r="I98" s="20">
        <f t="shared" si="21"/>
        <v>30.031999403178446</v>
      </c>
      <c r="J98" s="20">
        <f t="shared" si="22"/>
        <v>30.012799761271381</v>
      </c>
      <c r="K98" s="20">
        <f t="shared" si="23"/>
        <v>1.9199641907064802E-2</v>
      </c>
      <c r="L98" s="20">
        <f t="shared" si="24"/>
        <v>1.4794897339204515E-2</v>
      </c>
      <c r="N98" s="20">
        <f t="shared" si="31"/>
        <v>7498.533395214281</v>
      </c>
      <c r="O98" s="18">
        <f t="shared" si="32"/>
        <v>7.1999999999999998E-3</v>
      </c>
      <c r="P98" s="20">
        <f t="shared" si="33"/>
        <v>7514.7602214815252</v>
      </c>
      <c r="Q98" s="27" t="b">
        <f t="shared" si="25"/>
        <v>1</v>
      </c>
      <c r="S98" s="20">
        <f t="shared" si="26"/>
        <v>37.492666976071405</v>
      </c>
      <c r="T98" s="20">
        <f t="shared" si="27"/>
        <v>32.997066790428562</v>
      </c>
      <c r="U98" s="20">
        <f t="shared" si="28"/>
        <v>4.4956001856428429</v>
      </c>
      <c r="V98" s="20">
        <f t="shared" si="29"/>
        <v>3.4642283198115553</v>
      </c>
    </row>
    <row r="99" spans="2:22" x14ac:dyDescent="0.25">
      <c r="B99" s="16">
        <f t="shared" si="19"/>
        <v>8</v>
      </c>
      <c r="C99" s="22">
        <v>89</v>
      </c>
      <c r="D99" s="20">
        <f t="shared" si="30"/>
        <v>6019.3977299773851</v>
      </c>
      <c r="E99" s="18">
        <f>Data!C93</f>
        <v>7.4000000000000003E-3</v>
      </c>
      <c r="F99" s="20">
        <f t="shared" si="18"/>
        <v>6033.6215668133218</v>
      </c>
      <c r="G99" s="27" t="b">
        <f t="shared" si="20"/>
        <v>1</v>
      </c>
      <c r="I99" s="20">
        <f t="shared" si="21"/>
        <v>30.096988649886924</v>
      </c>
      <c r="J99" s="20">
        <f t="shared" si="22"/>
        <v>30.03879545995477</v>
      </c>
      <c r="K99" s="20">
        <f t="shared" si="23"/>
        <v>5.819318993215461E-2</v>
      </c>
      <c r="L99" s="20">
        <f t="shared" si="24"/>
        <v>4.4708495799732878E-2</v>
      </c>
      <c r="N99" s="20">
        <f t="shared" si="31"/>
        <v>7514.7602214815252</v>
      </c>
      <c r="O99" s="18">
        <f t="shared" si="32"/>
        <v>7.4000000000000003E-3</v>
      </c>
      <c r="P99" s="20">
        <f t="shared" si="33"/>
        <v>7532.5175998848863</v>
      </c>
      <c r="Q99" s="27" t="b">
        <f t="shared" si="25"/>
        <v>1</v>
      </c>
      <c r="S99" s="20">
        <f t="shared" si="26"/>
        <v>37.573801107407625</v>
      </c>
      <c r="T99" s="20">
        <f t="shared" si="27"/>
        <v>33.029520442963047</v>
      </c>
      <c r="U99" s="20">
        <f t="shared" si="28"/>
        <v>4.5442806644445781</v>
      </c>
      <c r="V99" s="20">
        <f t="shared" si="29"/>
        <v>3.491266817234012</v>
      </c>
    </row>
    <row r="100" spans="2:22" x14ac:dyDescent="0.25">
      <c r="B100" s="16">
        <f t="shared" si="19"/>
        <v>8</v>
      </c>
      <c r="C100" s="22">
        <v>90</v>
      </c>
      <c r="D100" s="20">
        <f t="shared" si="30"/>
        <v>6033.6215668133218</v>
      </c>
      <c r="E100" s="18">
        <f>Data!C94</f>
        <v>3.8E-3</v>
      </c>
      <c r="F100" s="20">
        <f t="shared" si="18"/>
        <v>6026.2665821233768</v>
      </c>
      <c r="G100" s="27" t="b">
        <f t="shared" si="20"/>
        <v>1</v>
      </c>
      <c r="I100" s="20">
        <f t="shared" si="21"/>
        <v>30.16810783406661</v>
      </c>
      <c r="J100" s="20">
        <f t="shared" si="22"/>
        <v>30.067243133626643</v>
      </c>
      <c r="K100" s="20">
        <f t="shared" si="23"/>
        <v>0.10086470043996698</v>
      </c>
      <c r="L100" s="20">
        <f t="shared" si="24"/>
        <v>7.7260259805042544E-2</v>
      </c>
      <c r="N100" s="20">
        <f t="shared" si="31"/>
        <v>7532.5175998848863</v>
      </c>
      <c r="O100" s="18">
        <f t="shared" si="32"/>
        <v>3.8E-3</v>
      </c>
      <c r="P100" s="20">
        <f t="shared" si="33"/>
        <v>7523.3354609306261</v>
      </c>
      <c r="Q100" s="27" t="b">
        <f t="shared" si="25"/>
        <v>1</v>
      </c>
      <c r="S100" s="20">
        <f t="shared" si="26"/>
        <v>37.662587999424431</v>
      </c>
      <c r="T100" s="20">
        <f t="shared" si="27"/>
        <v>33.065035199769774</v>
      </c>
      <c r="U100" s="20">
        <f t="shared" si="28"/>
        <v>4.5975527996546575</v>
      </c>
      <c r="V100" s="20">
        <f t="shared" si="29"/>
        <v>3.5216296902614967</v>
      </c>
    </row>
    <row r="101" spans="2:22" x14ac:dyDescent="0.25">
      <c r="B101" s="16">
        <f t="shared" si="19"/>
        <v>8</v>
      </c>
      <c r="C101" s="22">
        <v>91</v>
      </c>
      <c r="D101" s="20">
        <f t="shared" si="30"/>
        <v>6026.2665821233768</v>
      </c>
      <c r="E101" s="18">
        <f>Data!C95</f>
        <v>7.0000000000000001E-3</v>
      </c>
      <c r="F101" s="20">
        <f t="shared" si="18"/>
        <v>6038.1081959572484</v>
      </c>
      <c r="G101" s="27" t="b">
        <f t="shared" si="20"/>
        <v>1</v>
      </c>
      <c r="I101" s="20">
        <f t="shared" si="21"/>
        <v>30.131332910616884</v>
      </c>
      <c r="J101" s="20">
        <f t="shared" si="22"/>
        <v>30.052533164246753</v>
      </c>
      <c r="K101" s="20">
        <f t="shared" si="23"/>
        <v>7.8799746370130208E-2</v>
      </c>
      <c r="L101" s="20">
        <f t="shared" si="24"/>
        <v>6.0178429251591191E-2</v>
      </c>
      <c r="N101" s="20">
        <f t="shared" si="31"/>
        <v>7523.3354609306261</v>
      </c>
      <c r="O101" s="18">
        <f t="shared" si="32"/>
        <v>7.0000000000000001E-3</v>
      </c>
      <c r="P101" s="20">
        <f t="shared" si="33"/>
        <v>7538.1188151113538</v>
      </c>
      <c r="Q101" s="27" t="b">
        <f t="shared" si="25"/>
        <v>1</v>
      </c>
      <c r="S101" s="20">
        <f t="shared" si="26"/>
        <v>37.61667730465313</v>
      </c>
      <c r="T101" s="20">
        <f t="shared" si="27"/>
        <v>33.046670921861249</v>
      </c>
      <c r="U101" s="20">
        <f t="shared" si="28"/>
        <v>4.5700063827918811</v>
      </c>
      <c r="V101" s="20">
        <f t="shared" si="29"/>
        <v>3.4900595300698676</v>
      </c>
    </row>
    <row r="102" spans="2:22" x14ac:dyDescent="0.25">
      <c r="B102" s="16">
        <f t="shared" si="19"/>
        <v>8</v>
      </c>
      <c r="C102" s="22">
        <v>92</v>
      </c>
      <c r="D102" s="20">
        <f t="shared" si="30"/>
        <v>6038.1081959572484</v>
      </c>
      <c r="E102" s="18">
        <f>Data!C96</f>
        <v>7.1000000000000004E-3</v>
      </c>
      <c r="F102" s="20">
        <f t="shared" si="18"/>
        <v>6050.573870327803</v>
      </c>
      <c r="G102" s="27" t="b">
        <f t="shared" si="20"/>
        <v>1</v>
      </c>
      <c r="I102" s="20">
        <f t="shared" si="21"/>
        <v>30.190540979786242</v>
      </c>
      <c r="J102" s="20">
        <f t="shared" si="22"/>
        <v>30.0762163919145</v>
      </c>
      <c r="K102" s="20">
        <f t="shared" si="23"/>
        <v>0.11432458787174227</v>
      </c>
      <c r="L102" s="20">
        <f t="shared" si="24"/>
        <v>8.7047186700771939E-2</v>
      </c>
      <c r="N102" s="20">
        <f t="shared" si="31"/>
        <v>7538.1188151113538</v>
      </c>
      <c r="O102" s="18">
        <f t="shared" si="32"/>
        <v>7.1000000000000004E-3</v>
      </c>
      <c r="P102" s="20">
        <f t="shared" si="33"/>
        <v>7553.6812614051523</v>
      </c>
      <c r="Q102" s="27" t="b">
        <f t="shared" si="25"/>
        <v>1</v>
      </c>
      <c r="S102" s="20">
        <f t="shared" si="26"/>
        <v>37.690594075556767</v>
      </c>
      <c r="T102" s="20">
        <f t="shared" si="27"/>
        <v>33.076237630222707</v>
      </c>
      <c r="U102" s="20">
        <f t="shared" si="28"/>
        <v>4.6143564453340602</v>
      </c>
      <c r="V102" s="20">
        <f t="shared" si="29"/>
        <v>3.5133889785067369</v>
      </c>
    </row>
    <row r="103" spans="2:22" x14ac:dyDescent="0.25">
      <c r="B103" s="16">
        <f t="shared" si="19"/>
        <v>8</v>
      </c>
      <c r="C103" s="22">
        <v>93</v>
      </c>
      <c r="D103" s="20">
        <f t="shared" si="30"/>
        <v>6050.573870327803</v>
      </c>
      <c r="E103" s="18">
        <f>Data!C97</f>
        <v>2.3999999999999998E-3</v>
      </c>
      <c r="F103" s="20">
        <f t="shared" si="18"/>
        <v>6034.7697713785064</v>
      </c>
      <c r="G103" s="27" t="b">
        <f t="shared" si="20"/>
        <v>1</v>
      </c>
      <c r="I103" s="20">
        <f t="shared" si="21"/>
        <v>30.252869351639017</v>
      </c>
      <c r="J103" s="20">
        <f t="shared" si="22"/>
        <v>30.101147740655605</v>
      </c>
      <c r="K103" s="20">
        <f t="shared" si="23"/>
        <v>0.15172161098341164</v>
      </c>
      <c r="L103" s="20">
        <f t="shared" si="24"/>
        <v>0.11517589813074557</v>
      </c>
      <c r="N103" s="20">
        <f t="shared" si="31"/>
        <v>7553.6812614051523</v>
      </c>
      <c r="O103" s="18">
        <f t="shared" si="32"/>
        <v>2.3999999999999998E-3</v>
      </c>
      <c r="P103" s="20">
        <f t="shared" si="33"/>
        <v>7533.9510459503617</v>
      </c>
      <c r="Q103" s="27" t="b">
        <f t="shared" si="25"/>
        <v>1</v>
      </c>
      <c r="S103" s="20">
        <f t="shared" si="26"/>
        <v>37.768406307025764</v>
      </c>
      <c r="T103" s="20">
        <f t="shared" si="27"/>
        <v>33.107362522810305</v>
      </c>
      <c r="U103" s="20">
        <f t="shared" si="28"/>
        <v>4.6610437842154582</v>
      </c>
      <c r="V103" s="20">
        <f t="shared" si="29"/>
        <v>3.5383219344569143</v>
      </c>
    </row>
    <row r="104" spans="2:22" x14ac:dyDescent="0.25">
      <c r="B104" s="16">
        <f t="shared" si="19"/>
        <v>8</v>
      </c>
      <c r="C104" s="22">
        <v>94</v>
      </c>
      <c r="D104" s="20">
        <f t="shared" si="30"/>
        <v>6034.7697713785064</v>
      </c>
      <c r="E104" s="18">
        <f>Data!C98</f>
        <v>0.01</v>
      </c>
      <c r="F104" s="20">
        <f t="shared" si="18"/>
        <v>6064.6418817468302</v>
      </c>
      <c r="G104" s="27" t="b">
        <f t="shared" si="20"/>
        <v>1</v>
      </c>
      <c r="I104" s="20">
        <f t="shared" si="21"/>
        <v>30.173848856892533</v>
      </c>
      <c r="J104" s="20">
        <f t="shared" si="22"/>
        <v>30.069539542757013</v>
      </c>
      <c r="K104" s="20">
        <f t="shared" si="23"/>
        <v>0.10430931413552003</v>
      </c>
      <c r="L104" s="20">
        <f t="shared" si="24"/>
        <v>7.89471249769301E-2</v>
      </c>
      <c r="N104" s="20">
        <f t="shared" si="31"/>
        <v>7533.9510459503617</v>
      </c>
      <c r="O104" s="18">
        <f t="shared" si="32"/>
        <v>0.01</v>
      </c>
      <c r="P104" s="20">
        <f t="shared" si="33"/>
        <v>7571.244103627816</v>
      </c>
      <c r="Q104" s="27" t="b">
        <f t="shared" si="25"/>
        <v>1</v>
      </c>
      <c r="S104" s="20">
        <f t="shared" si="26"/>
        <v>37.669755229751807</v>
      </c>
      <c r="T104" s="20">
        <f t="shared" si="27"/>
        <v>33.06790209190072</v>
      </c>
      <c r="U104" s="20">
        <f t="shared" si="28"/>
        <v>4.6018531378510872</v>
      </c>
      <c r="V104" s="20">
        <f t="shared" si="29"/>
        <v>3.4829399254547839</v>
      </c>
    </row>
    <row r="105" spans="2:22" x14ac:dyDescent="0.25">
      <c r="B105" s="16">
        <f t="shared" si="19"/>
        <v>8</v>
      </c>
      <c r="C105" s="22">
        <v>95</v>
      </c>
      <c r="D105" s="20">
        <f t="shared" si="30"/>
        <v>6064.6418817468302</v>
      </c>
      <c r="E105" s="18">
        <f>Data!C99</f>
        <v>5.8999999999999999E-3</v>
      </c>
      <c r="F105" s="20">
        <f t="shared" si="18"/>
        <v>6069.9211525048904</v>
      </c>
      <c r="G105" s="27" t="b">
        <f t="shared" si="20"/>
        <v>1</v>
      </c>
      <c r="I105" s="20">
        <f t="shared" si="21"/>
        <v>30.323209408734151</v>
      </c>
      <c r="J105" s="20">
        <f t="shared" si="22"/>
        <v>30.12928376349366</v>
      </c>
      <c r="K105" s="20">
        <f t="shared" si="23"/>
        <v>0.1939256452404905</v>
      </c>
      <c r="L105" s="20">
        <f t="shared" si="24"/>
        <v>0.14633477401133735</v>
      </c>
      <c r="N105" s="20">
        <f t="shared" si="31"/>
        <v>7571.244103627816</v>
      </c>
      <c r="O105" s="18">
        <f t="shared" si="32"/>
        <v>5.8999999999999999E-3</v>
      </c>
      <c r="P105" s="20">
        <f t="shared" si="33"/>
        <v>7577.8348716200244</v>
      </c>
      <c r="Q105" s="27" t="b">
        <f t="shared" si="25"/>
        <v>1</v>
      </c>
      <c r="S105" s="20">
        <f t="shared" si="26"/>
        <v>37.856220518139082</v>
      </c>
      <c r="T105" s="20">
        <f t="shared" si="27"/>
        <v>33.142488207255631</v>
      </c>
      <c r="U105" s="20">
        <f t="shared" si="28"/>
        <v>4.7137323108834508</v>
      </c>
      <c r="V105" s="20">
        <f t="shared" si="29"/>
        <v>3.5569455066536309</v>
      </c>
    </row>
    <row r="106" spans="2:22" x14ac:dyDescent="0.25">
      <c r="B106" s="16">
        <f t="shared" si="19"/>
        <v>8</v>
      </c>
      <c r="C106" s="22">
        <v>96</v>
      </c>
      <c r="D106" s="20">
        <f t="shared" si="30"/>
        <v>6069.9211525048904</v>
      </c>
      <c r="E106" s="18">
        <f>Data!C100</f>
        <v>8.8000000000000005E-3</v>
      </c>
      <c r="F106" s="20">
        <f t="shared" si="18"/>
        <v>6092.7197763536988</v>
      </c>
      <c r="G106" s="27" t="b">
        <f t="shared" si="20"/>
        <v>1</v>
      </c>
      <c r="I106" s="20">
        <f t="shared" si="21"/>
        <v>30.349605762524451</v>
      </c>
      <c r="J106" s="20">
        <f t="shared" si="22"/>
        <v>30.139842305009779</v>
      </c>
      <c r="K106" s="20">
        <f t="shared" si="23"/>
        <v>0.20976345751467207</v>
      </c>
      <c r="L106" s="20">
        <f t="shared" si="24"/>
        <v>0.15781242591060546</v>
      </c>
      <c r="N106" s="20">
        <f t="shared" si="31"/>
        <v>7577.8348716200244</v>
      </c>
      <c r="O106" s="18">
        <f t="shared" si="32"/>
        <v>8.8000000000000005E-3</v>
      </c>
      <c r="P106" s="20">
        <f t="shared" si="33"/>
        <v>7606.2972193978285</v>
      </c>
      <c r="Q106" s="27" t="b">
        <f t="shared" si="25"/>
        <v>1</v>
      </c>
      <c r="S106" s="20">
        <f t="shared" si="26"/>
        <v>37.889174358100121</v>
      </c>
      <c r="T106" s="20">
        <f t="shared" si="27"/>
        <v>33.155669743240047</v>
      </c>
      <c r="U106" s="20">
        <f t="shared" si="28"/>
        <v>4.7335046148600739</v>
      </c>
      <c r="V106" s="20">
        <f t="shared" si="29"/>
        <v>3.561181986513855</v>
      </c>
    </row>
    <row r="107" spans="2:22" x14ac:dyDescent="0.25">
      <c r="B107" s="16">
        <f t="shared" si="19"/>
        <v>9</v>
      </c>
      <c r="C107" s="22">
        <v>97</v>
      </c>
      <c r="D107" s="20">
        <f t="shared" si="30"/>
        <v>6092.7197763536988</v>
      </c>
      <c r="E107" s="18">
        <f>Data!C101</f>
        <v>4.4000000000000003E-3</v>
      </c>
      <c r="F107" s="20">
        <f t="shared" ref="F107:F130" si="34">D107*(1+E107)*(1-$D$5)</f>
        <v>6088.9301046528062</v>
      </c>
      <c r="G107" s="27" t="b">
        <f t="shared" si="20"/>
        <v>1</v>
      </c>
      <c r="I107" s="20">
        <f t="shared" si="21"/>
        <v>30.463598881768494</v>
      </c>
      <c r="J107" s="20">
        <f t="shared" si="22"/>
        <v>30.1854395527074</v>
      </c>
      <c r="K107" s="20">
        <f t="shared" si="23"/>
        <v>0.27815932906109353</v>
      </c>
      <c r="L107" s="20">
        <f t="shared" si="24"/>
        <v>0.20864311602759777</v>
      </c>
      <c r="N107" s="20">
        <f t="shared" si="31"/>
        <v>7606.2972193978285</v>
      </c>
      <c r="O107" s="18">
        <f t="shared" si="32"/>
        <v>4.4000000000000003E-3</v>
      </c>
      <c r="P107" s="20">
        <f t="shared" si="33"/>
        <v>7601.566102527363</v>
      </c>
      <c r="Q107" s="27" t="b">
        <f t="shared" si="25"/>
        <v>1</v>
      </c>
      <c r="S107" s="20">
        <f t="shared" si="26"/>
        <v>38.031486096989141</v>
      </c>
      <c r="T107" s="20">
        <f t="shared" si="27"/>
        <v>33.212594438795655</v>
      </c>
      <c r="U107" s="20">
        <f t="shared" si="28"/>
        <v>4.8188916581934862</v>
      </c>
      <c r="V107" s="20">
        <f t="shared" si="29"/>
        <v>3.6145779282637656</v>
      </c>
    </row>
    <row r="108" spans="2:22" x14ac:dyDescent="0.25">
      <c r="B108" s="16">
        <f t="shared" ref="B108:B130" si="35">IF(MOD(C107,12)= 0,B107+1,B107)</f>
        <v>9</v>
      </c>
      <c r="C108" s="22">
        <v>98</v>
      </c>
      <c r="D108" s="20">
        <f t="shared" si="30"/>
        <v>6088.9301046528062</v>
      </c>
      <c r="E108" s="18">
        <f>Data!C102</f>
        <v>3.2000000000000002E-3</v>
      </c>
      <c r="F108" s="20">
        <f t="shared" si="34"/>
        <v>6077.8726075827572</v>
      </c>
      <c r="G108" s="27" t="b">
        <f t="shared" si="20"/>
        <v>1</v>
      </c>
      <c r="I108" s="20">
        <f t="shared" si="21"/>
        <v>30.444650523264031</v>
      </c>
      <c r="J108" s="20">
        <f t="shared" si="22"/>
        <v>30.177860209305614</v>
      </c>
      <c r="K108" s="20">
        <f t="shared" si="23"/>
        <v>0.2667903139584169</v>
      </c>
      <c r="L108" s="20">
        <f t="shared" si="24"/>
        <v>0.19951683881152668</v>
      </c>
      <c r="N108" s="20">
        <f t="shared" si="31"/>
        <v>7601.566102527363</v>
      </c>
      <c r="O108" s="18">
        <f t="shared" si="32"/>
        <v>3.2000000000000002E-3</v>
      </c>
      <c r="P108" s="20">
        <f t="shared" si="33"/>
        <v>7587.7616584851739</v>
      </c>
      <c r="Q108" s="27" t="b">
        <f t="shared" si="25"/>
        <v>1</v>
      </c>
      <c r="S108" s="20">
        <f t="shared" si="26"/>
        <v>38.007830512636815</v>
      </c>
      <c r="T108" s="20">
        <f t="shared" si="27"/>
        <v>33.203132205054729</v>
      </c>
      <c r="U108" s="20">
        <f t="shared" si="28"/>
        <v>4.8046983075820862</v>
      </c>
      <c r="V108" s="20">
        <f t="shared" si="29"/>
        <v>3.5931522533508637</v>
      </c>
    </row>
    <row r="109" spans="2:22" x14ac:dyDescent="0.25">
      <c r="B109" s="16">
        <f t="shared" si="35"/>
        <v>9</v>
      </c>
      <c r="C109" s="22">
        <v>99</v>
      </c>
      <c r="D109" s="20">
        <f t="shared" si="30"/>
        <v>6077.8726075827572</v>
      </c>
      <c r="E109" s="18">
        <f>Data!C103</f>
        <v>3.3999999999999998E-3</v>
      </c>
      <c r="F109" s="20">
        <f t="shared" si="34"/>
        <v>6068.0446875762964</v>
      </c>
      <c r="G109" s="27" t="b">
        <f t="shared" si="20"/>
        <v>1</v>
      </c>
      <c r="I109" s="20">
        <f t="shared" si="21"/>
        <v>30.389363037913785</v>
      </c>
      <c r="J109" s="20">
        <f t="shared" si="22"/>
        <v>30.155745215165517</v>
      </c>
      <c r="K109" s="20">
        <f t="shared" si="23"/>
        <v>0.23361782274826837</v>
      </c>
      <c r="L109" s="20">
        <f t="shared" si="24"/>
        <v>0.17418651737497454</v>
      </c>
      <c r="N109" s="20">
        <f t="shared" si="31"/>
        <v>7587.7616584851739</v>
      </c>
      <c r="O109" s="18">
        <f t="shared" si="32"/>
        <v>3.3999999999999998E-3</v>
      </c>
      <c r="P109" s="20">
        <f t="shared" si="33"/>
        <v>7575.4922478834042</v>
      </c>
      <c r="Q109" s="27" t="b">
        <f t="shared" si="25"/>
        <v>1</v>
      </c>
      <c r="S109" s="20">
        <f t="shared" si="26"/>
        <v>37.938808292425868</v>
      </c>
      <c r="T109" s="20">
        <f t="shared" si="27"/>
        <v>33.175523316970349</v>
      </c>
      <c r="U109" s="20">
        <f t="shared" si="28"/>
        <v>4.7632849754555195</v>
      </c>
      <c r="V109" s="20">
        <f t="shared" si="29"/>
        <v>3.5515270683485896</v>
      </c>
    </row>
    <row r="110" spans="2:22" x14ac:dyDescent="0.25">
      <c r="B110" s="16">
        <f t="shared" si="35"/>
        <v>9</v>
      </c>
      <c r="C110" s="22">
        <v>100</v>
      </c>
      <c r="D110" s="20">
        <f t="shared" si="30"/>
        <v>6068.0446875762964</v>
      </c>
      <c r="E110" s="18">
        <f>Data!C104</f>
        <v>1.44E-2</v>
      </c>
      <c r="F110" s="20">
        <f t="shared" si="34"/>
        <v>6124.6474084220081</v>
      </c>
      <c r="G110" s="27" t="b">
        <f t="shared" si="20"/>
        <v>1</v>
      </c>
      <c r="I110" s="20">
        <f t="shared" si="21"/>
        <v>30.340223437881484</v>
      </c>
      <c r="J110" s="20">
        <f t="shared" si="22"/>
        <v>30.136089375152594</v>
      </c>
      <c r="K110" s="20">
        <f t="shared" si="23"/>
        <v>0.20413406272889034</v>
      </c>
      <c r="L110" s="20">
        <f t="shared" si="24"/>
        <v>0.15174804688421231</v>
      </c>
      <c r="N110" s="20">
        <f t="shared" si="31"/>
        <v>7575.4922478834042</v>
      </c>
      <c r="O110" s="18">
        <f t="shared" si="32"/>
        <v>1.44E-2</v>
      </c>
      <c r="P110" s="20">
        <f t="shared" si="33"/>
        <v>7646.1564395716605</v>
      </c>
      <c r="Q110" s="27" t="b">
        <f t="shared" si="25"/>
        <v>1</v>
      </c>
      <c r="S110" s="20">
        <f t="shared" si="26"/>
        <v>37.877461239417023</v>
      </c>
      <c r="T110" s="20">
        <f t="shared" si="27"/>
        <v>33.150984495766807</v>
      </c>
      <c r="U110" s="20">
        <f t="shared" si="28"/>
        <v>4.7264767436502169</v>
      </c>
      <c r="V110" s="20">
        <f t="shared" si="29"/>
        <v>3.5135420561590816</v>
      </c>
    </row>
    <row r="111" spans="2:22" x14ac:dyDescent="0.25">
      <c r="B111" s="16">
        <f t="shared" si="35"/>
        <v>9</v>
      </c>
      <c r="C111" s="22">
        <v>101</v>
      </c>
      <c r="D111" s="20">
        <f t="shared" si="30"/>
        <v>6124.6474084220081</v>
      </c>
      <c r="E111" s="18">
        <f>Data!C105</f>
        <v>7.1999999999999998E-3</v>
      </c>
      <c r="F111" s="20">
        <f t="shared" si="34"/>
        <v>6137.9011454138335</v>
      </c>
      <c r="G111" s="27" t="b">
        <f t="shared" si="20"/>
        <v>1</v>
      </c>
      <c r="I111" s="20">
        <f t="shared" si="21"/>
        <v>30.623237042110041</v>
      </c>
      <c r="J111" s="20">
        <f t="shared" si="22"/>
        <v>30.249294816844017</v>
      </c>
      <c r="K111" s="20">
        <f t="shared" si="23"/>
        <v>0.37394222526602405</v>
      </c>
      <c r="L111" s="20">
        <f t="shared" si="24"/>
        <v>0.27714765358531201</v>
      </c>
      <c r="N111" s="20">
        <f t="shared" si="31"/>
        <v>7646.1564395716605</v>
      </c>
      <c r="O111" s="18">
        <f t="shared" si="32"/>
        <v>7.1999999999999998E-3</v>
      </c>
      <c r="P111" s="20">
        <f t="shared" si="33"/>
        <v>7662.7027221068938</v>
      </c>
      <c r="Q111" s="27" t="b">
        <f t="shared" si="25"/>
        <v>1</v>
      </c>
      <c r="S111" s="20">
        <f t="shared" si="26"/>
        <v>38.230782197858304</v>
      </c>
      <c r="T111" s="20">
        <f t="shared" si="27"/>
        <v>33.292312879143324</v>
      </c>
      <c r="U111" s="20">
        <f t="shared" si="28"/>
        <v>4.9384693187149793</v>
      </c>
      <c r="V111" s="20">
        <f t="shared" si="29"/>
        <v>3.6601514659416239</v>
      </c>
    </row>
    <row r="112" spans="2:22" x14ac:dyDescent="0.25">
      <c r="B112" s="16">
        <f t="shared" si="35"/>
        <v>9</v>
      </c>
      <c r="C112" s="22">
        <v>102</v>
      </c>
      <c r="D112" s="20">
        <f t="shared" si="30"/>
        <v>6137.9011454138335</v>
      </c>
      <c r="E112" s="18">
        <f>Data!C106</f>
        <v>9.7999999999999997E-3</v>
      </c>
      <c r="F112" s="20">
        <f t="shared" si="34"/>
        <v>6167.062313755695</v>
      </c>
      <c r="G112" s="27" t="b">
        <f t="shared" si="20"/>
        <v>1</v>
      </c>
      <c r="I112" s="20">
        <f t="shared" si="21"/>
        <v>30.689505727069168</v>
      </c>
      <c r="J112" s="20">
        <f t="shared" si="22"/>
        <v>30.275802290827666</v>
      </c>
      <c r="K112" s="20">
        <f t="shared" si="23"/>
        <v>0.41370343624150152</v>
      </c>
      <c r="L112" s="20">
        <f t="shared" si="24"/>
        <v>0.30569961594799239</v>
      </c>
      <c r="N112" s="20">
        <f t="shared" si="31"/>
        <v>7662.7027221068938</v>
      </c>
      <c r="O112" s="18">
        <f t="shared" si="32"/>
        <v>9.7999999999999997E-3</v>
      </c>
      <c r="P112" s="20">
        <f t="shared" si="33"/>
        <v>7699.1082227396237</v>
      </c>
      <c r="Q112" s="27" t="b">
        <f t="shared" si="25"/>
        <v>1</v>
      </c>
      <c r="S112" s="20">
        <f t="shared" si="26"/>
        <v>38.313513610534471</v>
      </c>
      <c r="T112" s="20">
        <f t="shared" si="27"/>
        <v>33.325405444213786</v>
      </c>
      <c r="U112" s="20">
        <f t="shared" si="28"/>
        <v>4.9881081663206857</v>
      </c>
      <c r="V112" s="20">
        <f t="shared" si="29"/>
        <v>3.685883696313152</v>
      </c>
    </row>
    <row r="113" spans="2:22" x14ac:dyDescent="0.25">
      <c r="B113" s="16">
        <f t="shared" si="35"/>
        <v>9</v>
      </c>
      <c r="C113" s="22">
        <v>103</v>
      </c>
      <c r="D113" s="20">
        <f t="shared" si="30"/>
        <v>6167.062313755695</v>
      </c>
      <c r="E113" s="18">
        <f>Data!C107</f>
        <v>1.2200000000000001E-2</v>
      </c>
      <c r="F113" s="20">
        <f t="shared" si="34"/>
        <v>6211.0889716135962</v>
      </c>
      <c r="G113" s="27" t="b">
        <f t="shared" si="20"/>
        <v>1</v>
      </c>
      <c r="I113" s="20">
        <f t="shared" si="21"/>
        <v>30.835311568778476</v>
      </c>
      <c r="J113" s="20">
        <f t="shared" si="22"/>
        <v>30.33412462751139</v>
      </c>
      <c r="K113" s="20">
        <f t="shared" si="23"/>
        <v>0.50118694126708618</v>
      </c>
      <c r="L113" s="20">
        <f t="shared" si="24"/>
        <v>0.36923645999755783</v>
      </c>
      <c r="N113" s="20">
        <f t="shared" si="31"/>
        <v>7699.1082227396237</v>
      </c>
      <c r="O113" s="18">
        <f t="shared" si="32"/>
        <v>1.2200000000000001E-2</v>
      </c>
      <c r="P113" s="20">
        <f t="shared" si="33"/>
        <v>7754.0721563417619</v>
      </c>
      <c r="Q113" s="27" t="b">
        <f t="shared" si="25"/>
        <v>1</v>
      </c>
      <c r="S113" s="20">
        <f t="shared" si="26"/>
        <v>38.495541113698117</v>
      </c>
      <c r="T113" s="20">
        <f t="shared" si="27"/>
        <v>33.39821644547925</v>
      </c>
      <c r="U113" s="20">
        <f t="shared" si="28"/>
        <v>5.0973246682188673</v>
      </c>
      <c r="V113" s="20">
        <f t="shared" si="29"/>
        <v>3.7553215396894513</v>
      </c>
    </row>
    <row r="114" spans="2:22" x14ac:dyDescent="0.25">
      <c r="B114" s="16">
        <f t="shared" si="35"/>
        <v>9</v>
      </c>
      <c r="C114" s="22">
        <v>104</v>
      </c>
      <c r="D114" s="20">
        <f t="shared" si="30"/>
        <v>6211.0889716135962</v>
      </c>
      <c r="E114" s="18">
        <f>Data!C108</f>
        <v>9.4000000000000004E-3</v>
      </c>
      <c r="F114" s="20">
        <f t="shared" si="34"/>
        <v>6238.1258419070309</v>
      </c>
      <c r="G114" s="27" t="b">
        <f t="shared" si="20"/>
        <v>1</v>
      </c>
      <c r="I114" s="20">
        <f t="shared" si="21"/>
        <v>31.055444858067982</v>
      </c>
      <c r="J114" s="20">
        <f t="shared" si="22"/>
        <v>30.42217794322719</v>
      </c>
      <c r="K114" s="20">
        <f t="shared" si="23"/>
        <v>0.63326691484079234</v>
      </c>
      <c r="L114" s="20">
        <f t="shared" si="24"/>
        <v>0.46514750705815616</v>
      </c>
      <c r="N114" s="20">
        <f t="shared" si="31"/>
        <v>7754.0721563417619</v>
      </c>
      <c r="O114" s="18">
        <f t="shared" si="32"/>
        <v>9.4000000000000004E-3</v>
      </c>
      <c r="P114" s="20">
        <f t="shared" si="33"/>
        <v>7787.8256324383174</v>
      </c>
      <c r="Q114" s="27" t="b">
        <f t="shared" si="25"/>
        <v>1</v>
      </c>
      <c r="S114" s="20">
        <f t="shared" si="26"/>
        <v>38.77036078170881</v>
      </c>
      <c r="T114" s="20">
        <f t="shared" si="27"/>
        <v>33.508144312683527</v>
      </c>
      <c r="U114" s="20">
        <f t="shared" si="28"/>
        <v>5.2622164690252831</v>
      </c>
      <c r="V114" s="20">
        <f t="shared" si="29"/>
        <v>3.8652056736342426</v>
      </c>
    </row>
    <row r="115" spans="2:22" x14ac:dyDescent="0.25">
      <c r="B115" s="16">
        <f t="shared" si="35"/>
        <v>9</v>
      </c>
      <c r="C115" s="22">
        <v>105</v>
      </c>
      <c r="D115" s="20">
        <f t="shared" si="30"/>
        <v>6238.1258419070309</v>
      </c>
      <c r="E115" s="18">
        <f>Data!C109</f>
        <v>5.1000000000000004E-3</v>
      </c>
      <c r="F115" s="20">
        <f t="shared" si="34"/>
        <v>6238.5905822822533</v>
      </c>
      <c r="G115" s="27" t="b">
        <f t="shared" si="20"/>
        <v>1</v>
      </c>
      <c r="I115" s="20">
        <f t="shared" si="21"/>
        <v>31.190629209535157</v>
      </c>
      <c r="J115" s="20">
        <f t="shared" si="22"/>
        <v>30.476251683814063</v>
      </c>
      <c r="K115" s="20">
        <f t="shared" si="23"/>
        <v>0.71437752572109403</v>
      </c>
      <c r="L115" s="20">
        <f t="shared" si="24"/>
        <v>0.52315544412828707</v>
      </c>
      <c r="N115" s="20">
        <f t="shared" si="31"/>
        <v>7787.8256324383174</v>
      </c>
      <c r="O115" s="18">
        <f t="shared" si="32"/>
        <v>5.1000000000000004E-3</v>
      </c>
      <c r="P115" s="20">
        <f t="shared" si="33"/>
        <v>7788.4058254479341</v>
      </c>
      <c r="Q115" s="27" t="b">
        <f t="shared" si="25"/>
        <v>1</v>
      </c>
      <c r="S115" s="20">
        <f t="shared" si="26"/>
        <v>38.939128162191587</v>
      </c>
      <c r="T115" s="20">
        <f t="shared" si="27"/>
        <v>33.575651264876633</v>
      </c>
      <c r="U115" s="20">
        <f t="shared" si="28"/>
        <v>5.3634768973149534</v>
      </c>
      <c r="V115" s="20">
        <f t="shared" si="29"/>
        <v>3.9278001298463274</v>
      </c>
    </row>
    <row r="116" spans="2:22" x14ac:dyDescent="0.25">
      <c r="B116" s="16">
        <f t="shared" si="35"/>
        <v>9</v>
      </c>
      <c r="C116" s="22">
        <v>106</v>
      </c>
      <c r="D116" s="20">
        <f t="shared" si="30"/>
        <v>6238.5905822822533</v>
      </c>
      <c r="E116" s="18">
        <f>Data!C110</f>
        <v>4.7000000000000002E-3</v>
      </c>
      <c r="F116" s="20">
        <f t="shared" si="34"/>
        <v>6236.5723982288837</v>
      </c>
      <c r="G116" s="27" t="b">
        <f t="shared" si="20"/>
        <v>1</v>
      </c>
      <c r="I116" s="20">
        <f t="shared" si="21"/>
        <v>31.192952911411268</v>
      </c>
      <c r="J116" s="20">
        <f t="shared" si="22"/>
        <v>30.477181164564506</v>
      </c>
      <c r="K116" s="20">
        <f t="shared" si="23"/>
        <v>0.71577174684676237</v>
      </c>
      <c r="L116" s="20">
        <f t="shared" si="24"/>
        <v>0.52260863909415167</v>
      </c>
      <c r="N116" s="20">
        <f t="shared" si="31"/>
        <v>7788.4058254479341</v>
      </c>
      <c r="O116" s="18">
        <f t="shared" si="32"/>
        <v>4.7000000000000002E-3</v>
      </c>
      <c r="P116" s="20">
        <f t="shared" si="33"/>
        <v>7785.8862761634018</v>
      </c>
      <c r="Q116" s="27" t="b">
        <f t="shared" si="25"/>
        <v>1</v>
      </c>
      <c r="S116" s="20">
        <f t="shared" si="26"/>
        <v>38.942029127239671</v>
      </c>
      <c r="T116" s="20">
        <f t="shared" si="27"/>
        <v>33.57681165089587</v>
      </c>
      <c r="U116" s="20">
        <f t="shared" si="28"/>
        <v>5.3652174763438012</v>
      </c>
      <c r="V116" s="20">
        <f t="shared" si="29"/>
        <v>3.9173228282737371</v>
      </c>
    </row>
    <row r="117" spans="2:22" x14ac:dyDescent="0.25">
      <c r="B117" s="16">
        <f t="shared" si="35"/>
        <v>9</v>
      </c>
      <c r="C117" s="22">
        <v>107</v>
      </c>
      <c r="D117" s="20">
        <f t="shared" si="30"/>
        <v>6236.5723982288837</v>
      </c>
      <c r="E117" s="18">
        <f>Data!C111</f>
        <v>8.0999999999999996E-3</v>
      </c>
      <c r="F117" s="20">
        <f t="shared" si="34"/>
        <v>6255.6531914812649</v>
      </c>
      <c r="G117" s="27" t="b">
        <f t="shared" si="20"/>
        <v>1</v>
      </c>
      <c r="I117" s="20">
        <f t="shared" si="21"/>
        <v>31.182861991144421</v>
      </c>
      <c r="J117" s="20">
        <f t="shared" si="22"/>
        <v>30.473144796457767</v>
      </c>
      <c r="K117" s="20">
        <f t="shared" si="23"/>
        <v>0.70971719468665384</v>
      </c>
      <c r="L117" s="20">
        <f t="shared" si="24"/>
        <v>0.51663809591366927</v>
      </c>
      <c r="N117" s="20">
        <f t="shared" si="31"/>
        <v>7785.8862761634018</v>
      </c>
      <c r="O117" s="18">
        <f t="shared" si="32"/>
        <v>8.0999999999999996E-3</v>
      </c>
      <c r="P117" s="20">
        <f t="shared" si="33"/>
        <v>7809.7071952253236</v>
      </c>
      <c r="Q117" s="27" t="b">
        <f t="shared" si="25"/>
        <v>1</v>
      </c>
      <c r="S117" s="20">
        <f t="shared" si="26"/>
        <v>38.929431380817007</v>
      </c>
      <c r="T117" s="20">
        <f t="shared" si="27"/>
        <v>33.571772552326806</v>
      </c>
      <c r="U117" s="20">
        <f t="shared" si="28"/>
        <v>5.3576588284902016</v>
      </c>
      <c r="V117" s="20">
        <f t="shared" si="29"/>
        <v>3.9001036982460597</v>
      </c>
    </row>
    <row r="118" spans="2:22" x14ac:dyDescent="0.25">
      <c r="B118" s="16">
        <f t="shared" si="35"/>
        <v>9</v>
      </c>
      <c r="C118" s="22">
        <v>108</v>
      </c>
      <c r="D118" s="20">
        <f t="shared" si="30"/>
        <v>6255.6531914812649</v>
      </c>
      <c r="E118" s="18">
        <f>Data!C112</f>
        <v>7.7999999999999996E-3</v>
      </c>
      <c r="F118" s="20">
        <f t="shared" si="34"/>
        <v>6272.9250499429445</v>
      </c>
      <c r="G118" s="27" t="b">
        <f t="shared" si="20"/>
        <v>1</v>
      </c>
      <c r="I118" s="20">
        <f t="shared" si="21"/>
        <v>31.278265957406326</v>
      </c>
      <c r="J118" s="20">
        <f t="shared" si="22"/>
        <v>30.51130638296253</v>
      </c>
      <c r="K118" s="20">
        <f t="shared" si="23"/>
        <v>0.76695957444379559</v>
      </c>
      <c r="L118" s="20">
        <f t="shared" si="24"/>
        <v>0.55663772984052229</v>
      </c>
      <c r="N118" s="20">
        <f t="shared" si="31"/>
        <v>7809.7071952253236</v>
      </c>
      <c r="O118" s="18">
        <f t="shared" si="32"/>
        <v>7.7999999999999996E-3</v>
      </c>
      <c r="P118" s="20">
        <f t="shared" si="33"/>
        <v>7831.2697967913409</v>
      </c>
      <c r="Q118" s="27" t="b">
        <f t="shared" si="25"/>
        <v>1</v>
      </c>
      <c r="S118" s="20">
        <f t="shared" si="26"/>
        <v>39.048535976126622</v>
      </c>
      <c r="T118" s="20">
        <f t="shared" si="27"/>
        <v>33.619414390450643</v>
      </c>
      <c r="U118" s="20">
        <f t="shared" si="28"/>
        <v>5.4291215856759791</v>
      </c>
      <c r="V118" s="20">
        <f t="shared" si="29"/>
        <v>3.9403040462340773</v>
      </c>
    </row>
    <row r="119" spans="2:22" x14ac:dyDescent="0.25">
      <c r="B119" s="16">
        <f t="shared" si="35"/>
        <v>10</v>
      </c>
      <c r="C119" s="22">
        <v>109</v>
      </c>
      <c r="D119" s="20">
        <f t="shared" si="30"/>
        <v>6272.9250499429445</v>
      </c>
      <c r="E119" s="18">
        <f>Data!C113</f>
        <v>1.1299999999999999E-2</v>
      </c>
      <c r="F119" s="20">
        <f t="shared" si="34"/>
        <v>6312.0900574922634</v>
      </c>
      <c r="G119" s="27" t="b">
        <f t="shared" si="20"/>
        <v>1</v>
      </c>
      <c r="I119" s="20">
        <f t="shared" si="21"/>
        <v>31.364625249714724</v>
      </c>
      <c r="J119" s="20">
        <f t="shared" si="22"/>
        <v>30.54585009988589</v>
      </c>
      <c r="K119" s="20">
        <f t="shared" si="23"/>
        <v>0.81877514982883426</v>
      </c>
      <c r="L119" s="20">
        <f t="shared" si="24"/>
        <v>0.5924666200818447</v>
      </c>
      <c r="N119" s="20">
        <f t="shared" si="31"/>
        <v>7831.2697967913409</v>
      </c>
      <c r="O119" s="18">
        <f t="shared" si="32"/>
        <v>1.1299999999999999E-2</v>
      </c>
      <c r="P119" s="20">
        <f t="shared" si="33"/>
        <v>7880.1643297676083</v>
      </c>
      <c r="Q119" s="27" t="b">
        <f t="shared" si="25"/>
        <v>1</v>
      </c>
      <c r="S119" s="20">
        <f t="shared" si="26"/>
        <v>39.156348983956704</v>
      </c>
      <c r="T119" s="20">
        <f t="shared" si="27"/>
        <v>33.662539593582679</v>
      </c>
      <c r="U119" s="20">
        <f t="shared" si="28"/>
        <v>5.4938093903740253</v>
      </c>
      <c r="V119" s="20">
        <f t="shared" si="29"/>
        <v>3.9753266590580312</v>
      </c>
    </row>
    <row r="120" spans="2:22" x14ac:dyDescent="0.25">
      <c r="B120" s="16">
        <f t="shared" si="35"/>
        <v>10</v>
      </c>
      <c r="C120" s="22">
        <v>110</v>
      </c>
      <c r="D120" s="20">
        <f t="shared" si="30"/>
        <v>6312.0900574922634</v>
      </c>
      <c r="E120" s="18">
        <f>Data!C114</f>
        <v>8.0000000000000002E-3</v>
      </c>
      <c r="F120" s="20">
        <f t="shared" si="34"/>
        <v>6330.7738440624407</v>
      </c>
      <c r="G120" s="27" t="b">
        <f t="shared" si="20"/>
        <v>1</v>
      </c>
      <c r="I120" s="20">
        <f t="shared" si="21"/>
        <v>31.560450287461318</v>
      </c>
      <c r="J120" s="20">
        <f t="shared" si="22"/>
        <v>30.624180114984526</v>
      </c>
      <c r="K120" s="20">
        <f t="shared" si="23"/>
        <v>0.93627017247679234</v>
      </c>
      <c r="L120" s="20">
        <f t="shared" si="24"/>
        <v>0.67545977141557634</v>
      </c>
      <c r="N120" s="20">
        <f t="shared" si="31"/>
        <v>7880.1643297676083</v>
      </c>
      <c r="O120" s="18">
        <f t="shared" si="32"/>
        <v>8.0000000000000002E-3</v>
      </c>
      <c r="P120" s="20">
        <f t="shared" si="33"/>
        <v>7903.4896161837205</v>
      </c>
      <c r="Q120" s="27" t="b">
        <f t="shared" si="25"/>
        <v>1</v>
      </c>
      <c r="S120" s="20">
        <f t="shared" si="26"/>
        <v>39.40082164883804</v>
      </c>
      <c r="T120" s="20">
        <f t="shared" si="27"/>
        <v>33.760328659535219</v>
      </c>
      <c r="U120" s="20">
        <f t="shared" si="28"/>
        <v>5.6404929893028211</v>
      </c>
      <c r="V120" s="20">
        <f t="shared" si="29"/>
        <v>4.0692592984639617</v>
      </c>
    </row>
    <row r="121" spans="2:22" x14ac:dyDescent="0.25">
      <c r="B121" s="16">
        <f t="shared" si="35"/>
        <v>10</v>
      </c>
      <c r="C121" s="22">
        <v>111</v>
      </c>
      <c r="D121" s="20">
        <f t="shared" si="30"/>
        <v>6330.7738440624407</v>
      </c>
      <c r="E121" s="18">
        <f>Data!C115</f>
        <v>1.17E-2</v>
      </c>
      <c r="F121" s="20">
        <f t="shared" si="34"/>
        <v>6372.8196785477812</v>
      </c>
      <c r="G121" s="27" t="b">
        <f t="shared" si="20"/>
        <v>1</v>
      </c>
      <c r="I121" s="20">
        <f t="shared" si="21"/>
        <v>31.653869220312206</v>
      </c>
      <c r="J121" s="20">
        <f t="shared" si="22"/>
        <v>30.661547688124884</v>
      </c>
      <c r="K121" s="20">
        <f t="shared" si="23"/>
        <v>0.99232153218732222</v>
      </c>
      <c r="L121" s="20">
        <f t="shared" si="24"/>
        <v>0.71375601780039721</v>
      </c>
      <c r="N121" s="20">
        <f t="shared" si="31"/>
        <v>7903.4896161837205</v>
      </c>
      <c r="O121" s="18">
        <f t="shared" si="32"/>
        <v>1.17E-2</v>
      </c>
      <c r="P121" s="20">
        <f t="shared" si="33"/>
        <v>7955.9806424696053</v>
      </c>
      <c r="Q121" s="27" t="b">
        <f t="shared" si="25"/>
        <v>1</v>
      </c>
      <c r="S121" s="20">
        <f t="shared" si="26"/>
        <v>39.517448080918605</v>
      </c>
      <c r="T121" s="20">
        <f t="shared" si="27"/>
        <v>33.806979232367439</v>
      </c>
      <c r="U121" s="20">
        <f t="shared" si="28"/>
        <v>5.7104688485511659</v>
      </c>
      <c r="V121" s="20">
        <f t="shared" si="29"/>
        <v>4.1074201989055386</v>
      </c>
    </row>
    <row r="122" spans="2:22" x14ac:dyDescent="0.25">
      <c r="B122" s="16">
        <f t="shared" si="35"/>
        <v>10</v>
      </c>
      <c r="C122" s="22">
        <v>112</v>
      </c>
      <c r="D122" s="20">
        <f t="shared" si="30"/>
        <v>6372.8196785477812</v>
      </c>
      <c r="E122" s="18">
        <f>Data!C116</f>
        <v>8.6999999999999994E-3</v>
      </c>
      <c r="F122" s="20">
        <f t="shared" si="34"/>
        <v>6396.1218937023914</v>
      </c>
      <c r="G122" s="27" t="b">
        <f t="shared" si="20"/>
        <v>1</v>
      </c>
      <c r="I122" s="20">
        <f t="shared" si="21"/>
        <v>31.864098392738907</v>
      </c>
      <c r="J122" s="20">
        <f t="shared" si="22"/>
        <v>30.745639357095563</v>
      </c>
      <c r="K122" s="20">
        <f t="shared" si="23"/>
        <v>1.1184590356433439</v>
      </c>
      <c r="L122" s="20">
        <f t="shared" si="24"/>
        <v>0.80207783889279549</v>
      </c>
      <c r="N122" s="20">
        <f t="shared" si="31"/>
        <v>7955.9806424696053</v>
      </c>
      <c r="O122" s="18">
        <f t="shared" si="32"/>
        <v>8.6999999999999994E-3</v>
      </c>
      <c r="P122" s="20">
        <f t="shared" si="33"/>
        <v>7985.0716856887948</v>
      </c>
      <c r="Q122" s="27" t="b">
        <f t="shared" si="25"/>
        <v>1</v>
      </c>
      <c r="S122" s="20">
        <f t="shared" si="26"/>
        <v>39.779903212348025</v>
      </c>
      <c r="T122" s="20">
        <f t="shared" si="27"/>
        <v>33.91196128493921</v>
      </c>
      <c r="U122" s="20">
        <f t="shared" si="28"/>
        <v>5.8679419274088147</v>
      </c>
      <c r="V122" s="20">
        <f t="shared" si="29"/>
        <v>4.2080630849186669</v>
      </c>
    </row>
    <row r="123" spans="2:22" x14ac:dyDescent="0.25">
      <c r="B123" s="16">
        <f t="shared" si="35"/>
        <v>10</v>
      </c>
      <c r="C123" s="22">
        <v>113</v>
      </c>
      <c r="D123" s="20">
        <f t="shared" si="30"/>
        <v>6396.1218937023914</v>
      </c>
      <c r="E123" s="18">
        <f>Data!C117</f>
        <v>4.3E-3</v>
      </c>
      <c r="F123" s="20">
        <f t="shared" si="34"/>
        <v>6391.5070917560852</v>
      </c>
      <c r="G123" s="27" t="b">
        <f t="shared" si="20"/>
        <v>1</v>
      </c>
      <c r="I123" s="20">
        <f t="shared" si="21"/>
        <v>31.980609468511958</v>
      </c>
      <c r="J123" s="20">
        <f t="shared" si="22"/>
        <v>30.792243787404782</v>
      </c>
      <c r="K123" s="20">
        <f t="shared" si="23"/>
        <v>1.1883656811071752</v>
      </c>
      <c r="L123" s="20">
        <f t="shared" si="24"/>
        <v>0.84966084094071148</v>
      </c>
      <c r="N123" s="20">
        <f t="shared" si="31"/>
        <v>7985.0716856887948</v>
      </c>
      <c r="O123" s="18">
        <f t="shared" si="32"/>
        <v>4.3E-3</v>
      </c>
      <c r="P123" s="20">
        <f t="shared" si="33"/>
        <v>7979.3104564675705</v>
      </c>
      <c r="Q123" s="27" t="b">
        <f t="shared" si="25"/>
        <v>1</v>
      </c>
      <c r="S123" s="20">
        <f t="shared" si="26"/>
        <v>39.925358428443978</v>
      </c>
      <c r="T123" s="20">
        <f t="shared" si="27"/>
        <v>33.970143371377588</v>
      </c>
      <c r="U123" s="20">
        <f t="shared" si="28"/>
        <v>5.9552150570663898</v>
      </c>
      <c r="V123" s="20">
        <f t="shared" si="29"/>
        <v>4.2578754282567308</v>
      </c>
    </row>
    <row r="124" spans="2:22" x14ac:dyDescent="0.25">
      <c r="B124" s="16">
        <f t="shared" si="35"/>
        <v>10</v>
      </c>
      <c r="C124" s="22">
        <v>114</v>
      </c>
      <c r="D124" s="20">
        <f t="shared" si="30"/>
        <v>6391.5070917560852</v>
      </c>
      <c r="E124" s="18">
        <f>Data!C118</f>
        <v>8.3000000000000001E-3</v>
      </c>
      <c r="F124" s="20">
        <f t="shared" si="34"/>
        <v>6412.3338176145726</v>
      </c>
      <c r="G124" s="27" t="b">
        <f t="shared" si="20"/>
        <v>1</v>
      </c>
      <c r="I124" s="20">
        <f t="shared" si="21"/>
        <v>31.957535458780427</v>
      </c>
      <c r="J124" s="20">
        <f t="shared" si="22"/>
        <v>30.783014183512172</v>
      </c>
      <c r="K124" s="20">
        <f t="shared" si="23"/>
        <v>1.1745212752682548</v>
      </c>
      <c r="L124" s="20">
        <f t="shared" si="24"/>
        <v>0.83725057926239632</v>
      </c>
      <c r="N124" s="20">
        <f t="shared" si="31"/>
        <v>7979.3104564675705</v>
      </c>
      <c r="O124" s="18">
        <f t="shared" si="32"/>
        <v>8.3000000000000001E-3</v>
      </c>
      <c r="P124" s="20">
        <f t="shared" si="33"/>
        <v>8005.3110395899703</v>
      </c>
      <c r="Q124" s="27" t="b">
        <f t="shared" si="25"/>
        <v>1</v>
      </c>
      <c r="S124" s="20">
        <f t="shared" si="26"/>
        <v>39.896552282337851</v>
      </c>
      <c r="T124" s="20">
        <f t="shared" si="27"/>
        <v>33.958620912935139</v>
      </c>
      <c r="U124" s="20">
        <f t="shared" si="28"/>
        <v>5.9379313694027118</v>
      </c>
      <c r="V124" s="20">
        <f t="shared" si="29"/>
        <v>4.2328194331918771</v>
      </c>
    </row>
    <row r="125" spans="2:22" x14ac:dyDescent="0.25">
      <c r="B125" s="16">
        <f t="shared" si="35"/>
        <v>10</v>
      </c>
      <c r="C125" s="22">
        <v>115</v>
      </c>
      <c r="D125" s="20">
        <f t="shared" si="30"/>
        <v>6412.3338176145726</v>
      </c>
      <c r="E125" s="18">
        <f>Data!C119</f>
        <v>7.6E-3</v>
      </c>
      <c r="F125" s="20">
        <f t="shared" si="34"/>
        <v>6428.7622168553016</v>
      </c>
      <c r="G125" s="27" t="b">
        <f t="shared" si="20"/>
        <v>1</v>
      </c>
      <c r="I125" s="20">
        <f t="shared" si="21"/>
        <v>32.061669088072861</v>
      </c>
      <c r="J125" s="20">
        <f t="shared" si="22"/>
        <v>30.824667635229147</v>
      </c>
      <c r="K125" s="20">
        <f t="shared" si="23"/>
        <v>1.2370014528437139</v>
      </c>
      <c r="L125" s="20">
        <f t="shared" si="24"/>
        <v>0.87915175091152264</v>
      </c>
      <c r="N125" s="20">
        <f t="shared" si="31"/>
        <v>8005.3110395899703</v>
      </c>
      <c r="O125" s="18">
        <f t="shared" si="32"/>
        <v>7.6E-3</v>
      </c>
      <c r="P125" s="20">
        <f t="shared" si="33"/>
        <v>8025.8206464733994</v>
      </c>
      <c r="Q125" s="27" t="b">
        <f t="shared" si="25"/>
        <v>1</v>
      </c>
      <c r="S125" s="20">
        <f t="shared" si="26"/>
        <v>40.026555197949854</v>
      </c>
      <c r="T125" s="20">
        <f t="shared" si="27"/>
        <v>34.010622079179939</v>
      </c>
      <c r="U125" s="20">
        <f t="shared" si="28"/>
        <v>6.0159331187699152</v>
      </c>
      <c r="V125" s="20">
        <f t="shared" si="29"/>
        <v>4.2755957340022661</v>
      </c>
    </row>
    <row r="126" spans="2:22" x14ac:dyDescent="0.25">
      <c r="B126" s="16">
        <f t="shared" si="35"/>
        <v>10</v>
      </c>
      <c r="C126" s="22">
        <v>116</v>
      </c>
      <c r="D126" s="20">
        <f t="shared" si="30"/>
        <v>6428.7622168553016</v>
      </c>
      <c r="E126" s="18">
        <f>Data!C120</f>
        <v>5.1000000000000004E-3</v>
      </c>
      <c r="F126" s="20">
        <f t="shared" si="34"/>
        <v>6429.2411596404581</v>
      </c>
      <c r="G126" s="27" t="b">
        <f t="shared" si="20"/>
        <v>1</v>
      </c>
      <c r="I126" s="20">
        <f t="shared" si="21"/>
        <v>32.143811084276507</v>
      </c>
      <c r="J126" s="20">
        <f t="shared" si="22"/>
        <v>30.857524433710601</v>
      </c>
      <c r="K126" s="20">
        <f t="shared" si="23"/>
        <v>1.2862866505659056</v>
      </c>
      <c r="L126" s="20">
        <f t="shared" si="24"/>
        <v>0.91144499634438569</v>
      </c>
      <c r="N126" s="20">
        <f t="shared" si="31"/>
        <v>8025.8206464733994</v>
      </c>
      <c r="O126" s="18">
        <f t="shared" si="32"/>
        <v>5.1000000000000004E-3</v>
      </c>
      <c r="P126" s="20">
        <f t="shared" si="33"/>
        <v>8026.4185701115621</v>
      </c>
      <c r="Q126" s="27" t="b">
        <f t="shared" si="25"/>
        <v>1</v>
      </c>
      <c r="S126" s="20">
        <f t="shared" si="26"/>
        <v>40.129103232367001</v>
      </c>
      <c r="T126" s="20">
        <f t="shared" si="27"/>
        <v>34.051641292946798</v>
      </c>
      <c r="U126" s="20">
        <f t="shared" si="28"/>
        <v>6.0774619394202034</v>
      </c>
      <c r="V126" s="20">
        <f t="shared" si="29"/>
        <v>4.3064057865491883</v>
      </c>
    </row>
    <row r="127" spans="2:22" x14ac:dyDescent="0.25">
      <c r="B127" s="16">
        <f t="shared" si="35"/>
        <v>10</v>
      </c>
      <c r="C127" s="22">
        <v>117</v>
      </c>
      <c r="D127" s="20">
        <f t="shared" si="30"/>
        <v>6429.2411596404581</v>
      </c>
      <c r="E127" s="18">
        <f>Data!C121</f>
        <v>8.9999999999999993E-3</v>
      </c>
      <c r="F127" s="20">
        <f t="shared" si="34"/>
        <v>6454.6688084268353</v>
      </c>
      <c r="G127" s="27" t="b">
        <f t="shared" si="20"/>
        <v>1</v>
      </c>
      <c r="I127" s="20">
        <f t="shared" si="21"/>
        <v>32.146205798202288</v>
      </c>
      <c r="J127" s="20">
        <f t="shared" si="22"/>
        <v>30.858482319280917</v>
      </c>
      <c r="K127" s="20">
        <f t="shared" si="23"/>
        <v>1.2877234789213716</v>
      </c>
      <c r="L127" s="20">
        <f t="shared" si="24"/>
        <v>0.90973391138429638</v>
      </c>
      <c r="N127" s="20">
        <f t="shared" si="31"/>
        <v>8026.4185701115621</v>
      </c>
      <c r="O127" s="18">
        <f t="shared" si="32"/>
        <v>8.9999999999999993E-3</v>
      </c>
      <c r="P127" s="20">
        <f t="shared" si="33"/>
        <v>8058.1630555563524</v>
      </c>
      <c r="Q127" s="27" t="b">
        <f t="shared" si="25"/>
        <v>1</v>
      </c>
      <c r="S127" s="20">
        <f t="shared" si="26"/>
        <v>40.132092850557811</v>
      </c>
      <c r="T127" s="20">
        <f t="shared" si="27"/>
        <v>34.052837140223126</v>
      </c>
      <c r="U127" s="20">
        <f t="shared" si="28"/>
        <v>6.0792557103346851</v>
      </c>
      <c r="V127" s="20">
        <f t="shared" si="29"/>
        <v>4.2947924505504682</v>
      </c>
    </row>
    <row r="128" spans="2:22" x14ac:dyDescent="0.25">
      <c r="B128" s="16">
        <f t="shared" si="35"/>
        <v>10</v>
      </c>
      <c r="C128" s="22">
        <v>118</v>
      </c>
      <c r="D128" s="20">
        <f t="shared" si="30"/>
        <v>6454.6688084268353</v>
      </c>
      <c r="E128" s="18">
        <f>Data!C122</f>
        <v>8.8000000000000005E-3</v>
      </c>
      <c r="F128" s="20">
        <f t="shared" si="34"/>
        <v>6478.9125444712863</v>
      </c>
      <c r="G128" s="27" t="b">
        <f t="shared" si="20"/>
        <v>1</v>
      </c>
      <c r="I128" s="20">
        <f t="shared" si="21"/>
        <v>32.273344042134177</v>
      </c>
      <c r="J128" s="20">
        <f t="shared" si="22"/>
        <v>30.909337616853669</v>
      </c>
      <c r="K128" s="20">
        <f t="shared" si="23"/>
        <v>1.3640064252805075</v>
      </c>
      <c r="L128" s="20">
        <f t="shared" si="24"/>
        <v>0.96074305277188721</v>
      </c>
      <c r="N128" s="20">
        <f t="shared" si="31"/>
        <v>8058.1630555563524</v>
      </c>
      <c r="O128" s="18">
        <f t="shared" si="32"/>
        <v>8.8000000000000005E-3</v>
      </c>
      <c r="P128" s="20">
        <f t="shared" si="33"/>
        <v>8088.4295159930216</v>
      </c>
      <c r="Q128" s="27" t="b">
        <f t="shared" si="25"/>
        <v>1</v>
      </c>
      <c r="S128" s="20">
        <f t="shared" si="26"/>
        <v>40.290815277781761</v>
      </c>
      <c r="T128" s="20">
        <f t="shared" si="27"/>
        <v>34.116326111112706</v>
      </c>
      <c r="U128" s="20">
        <f t="shared" si="28"/>
        <v>6.1744891666690549</v>
      </c>
      <c r="V128" s="20">
        <f t="shared" si="29"/>
        <v>4.3490246536577999</v>
      </c>
    </row>
    <row r="129" spans="2:22" x14ac:dyDescent="0.25">
      <c r="B129" s="16">
        <f t="shared" si="35"/>
        <v>10</v>
      </c>
      <c r="C129" s="22">
        <v>119</v>
      </c>
      <c r="D129" s="20">
        <f t="shared" si="30"/>
        <v>6478.9125444712863</v>
      </c>
      <c r="E129" s="18">
        <f>Data!C123</f>
        <v>1.09E-2</v>
      </c>
      <c r="F129" s="20">
        <f t="shared" si="34"/>
        <v>6516.7850277499929</v>
      </c>
      <c r="G129" s="27" t="b">
        <f t="shared" si="20"/>
        <v>1</v>
      </c>
      <c r="I129" s="20">
        <f t="shared" si="21"/>
        <v>32.394562722356433</v>
      </c>
      <c r="J129" s="20">
        <f t="shared" si="22"/>
        <v>30.95782508894257</v>
      </c>
      <c r="K129" s="20">
        <f t="shared" si="23"/>
        <v>1.4367376334138626</v>
      </c>
      <c r="L129" s="20">
        <f t="shared" si="24"/>
        <v>1.0089447184525604</v>
      </c>
      <c r="N129" s="20">
        <f t="shared" si="31"/>
        <v>8088.4295159930216</v>
      </c>
      <c r="O129" s="18">
        <f t="shared" si="32"/>
        <v>1.09E-2</v>
      </c>
      <c r="P129" s="20">
        <f t="shared" si="33"/>
        <v>8135.7104307287573</v>
      </c>
      <c r="Q129" s="27" t="b">
        <f t="shared" si="25"/>
        <v>1</v>
      </c>
      <c r="S129" s="20">
        <f t="shared" si="26"/>
        <v>40.442147579965109</v>
      </c>
      <c r="T129" s="20">
        <f t="shared" si="27"/>
        <v>34.176859031986041</v>
      </c>
      <c r="U129" s="20">
        <f t="shared" si="28"/>
        <v>6.2652885479790683</v>
      </c>
      <c r="V129" s="20">
        <f t="shared" si="29"/>
        <v>4.3997801985909888</v>
      </c>
    </row>
    <row r="130" spans="2:22" x14ac:dyDescent="0.25">
      <c r="B130" s="16">
        <f t="shared" si="35"/>
        <v>10</v>
      </c>
      <c r="C130" s="22">
        <v>120</v>
      </c>
      <c r="D130" s="20">
        <f t="shared" si="30"/>
        <v>6516.7850277499929</v>
      </c>
      <c r="E130" s="18">
        <f>Data!C124</f>
        <v>4.7000000000000002E-3</v>
      </c>
      <c r="F130" s="20">
        <f t="shared" si="34"/>
        <v>6514.6768477935148</v>
      </c>
      <c r="G130" s="27" t="b">
        <f t="shared" si="20"/>
        <v>1</v>
      </c>
      <c r="I130" s="20">
        <f t="shared" si="21"/>
        <v>32.583925138749962</v>
      </c>
      <c r="J130" s="20">
        <f t="shared" si="22"/>
        <v>31.033570055499986</v>
      </c>
      <c r="K130" s="20">
        <f t="shared" si="23"/>
        <v>1.5503550832499755</v>
      </c>
      <c r="L130" s="20">
        <f t="shared" si="24"/>
        <v>1.0854758063530598</v>
      </c>
      <c r="N130" s="20">
        <f t="shared" si="31"/>
        <v>8135.7104307287573</v>
      </c>
      <c r="O130" s="18">
        <f t="shared" si="32"/>
        <v>4.7000000000000002E-3</v>
      </c>
      <c r="P130" s="20">
        <f t="shared" si="33"/>
        <v>8133.0785284044159</v>
      </c>
      <c r="Q130" s="27" t="b">
        <f t="shared" si="25"/>
        <v>1</v>
      </c>
      <c r="S130" s="20">
        <f t="shared" si="26"/>
        <v>40.678552153643786</v>
      </c>
      <c r="T130" s="20">
        <f t="shared" si="27"/>
        <v>34.271420861457514</v>
      </c>
      <c r="U130" s="20">
        <f t="shared" si="28"/>
        <v>6.4071312921862713</v>
      </c>
      <c r="V130" s="20">
        <f t="shared" si="29"/>
        <v>4.4859310495610139</v>
      </c>
    </row>
    <row r="132" spans="2:22" x14ac:dyDescent="0.25">
      <c r="E132" s="26" t="s">
        <v>55</v>
      </c>
      <c r="F132" s="20">
        <f>'Fund Values'!F128</f>
        <v>6514.6768477935148</v>
      </c>
    </row>
    <row r="133" spans="2:22" x14ac:dyDescent="0.25">
      <c r="E133" s="22" t="s">
        <v>53</v>
      </c>
      <c r="F133" s="11" t="str">
        <f>IF(F132=F130,"OK","Check")</f>
        <v>OK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Data</vt:lpstr>
      <vt:lpstr>Data Checks and Charts</vt:lpstr>
      <vt:lpstr>Parameters</vt:lpstr>
      <vt:lpstr>Fund Values</vt:lpstr>
      <vt:lpstr>Regular Premium NPV</vt:lpstr>
      <vt:lpstr>Regular Premium Results</vt:lpstr>
      <vt:lpstr>Single Premium NPV</vt:lpstr>
      <vt:lpstr>charge</vt:lpstr>
      <vt:lpstr>disc</vt:lpstr>
      <vt:lpstr>fix_exp</vt:lpstr>
      <vt:lpstr>fl_exp</vt:lpstr>
      <vt:lpstr>init_exp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Williamson</dc:creator>
  <cp:lastModifiedBy>Ciara Trainor</cp:lastModifiedBy>
  <dcterms:created xsi:type="dcterms:W3CDTF">2020-07-06T09:21:57Z</dcterms:created>
  <dcterms:modified xsi:type="dcterms:W3CDTF">2022-05-20T10:39:08Z</dcterms:modified>
</cp:coreProperties>
</file>