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150" windowWidth="14580" windowHeight="11700" activeTab="1"/>
  </bookViews>
  <sheets>
    <sheet name="Control" sheetId="7" r:id="rId1"/>
    <sheet name="Audit Trail" sheetId="6" r:id="rId2"/>
    <sheet name="Parameters" sheetId="2" r:id="rId3"/>
    <sheet name="Account Cashflows (2% Infl)" sheetId="1" r:id="rId4"/>
    <sheet name="Account Cashflows (2.5% Infl)" sheetId="4" r:id="rId5"/>
    <sheet name="Account Cashflows (3% Infl)" sheetId="5" r:id="rId6"/>
    <sheet name="Summary" sheetId="3" r:id="rId7"/>
  </sheets>
  <externalReferences>
    <externalReference r:id="rId8"/>
    <externalReference r:id="rId9"/>
  </externalReferences>
  <definedNames>
    <definedName name="CA_Accrual">[1]Parameters!$D$9</definedName>
    <definedName name="final_interest_rate">Parameters!$D$9</definedName>
    <definedName name="FS_Accrual">[1]Parameters!$D$8</definedName>
    <definedName name="Inflation">[1]Parameters!$D$11</definedName>
    <definedName name="inflation_2pt0">Parameters!$D$11</definedName>
    <definedName name="inflation_2pt5">Parameters!$D$12</definedName>
    <definedName name="inflation_3pt0">Parameters!$D$13</definedName>
    <definedName name="initial_interest_rate">Parameters!$D$8</definedName>
    <definedName name="initial_investment">Parameters!$D$6</definedName>
    <definedName name="initial_prize">Parameters!$D$15</definedName>
    <definedName name="Sal_1">[1]Parameters!$D$4</definedName>
    <definedName name="ThisFileName">[2]Marks!$A$54</definedName>
  </definedNames>
  <calcPr calcId="145621" iterate="1"/>
</workbook>
</file>

<file path=xl/calcChain.xml><?xml version="1.0" encoding="utf-8"?>
<calcChain xmlns="http://schemas.openxmlformats.org/spreadsheetml/2006/main">
  <c r="D9" i="5" l="1"/>
  <c r="E16" i="5" s="1"/>
  <c r="E18" i="5" s="1"/>
  <c r="E20" i="5" s="1"/>
  <c r="E22" i="5" s="1"/>
  <c r="E24" i="5" s="1"/>
  <c r="E26" i="5" s="1"/>
  <c r="E28" i="5" s="1"/>
  <c r="E30" i="5" s="1"/>
  <c r="E32" i="5" s="1"/>
  <c r="E34" i="5" s="1"/>
  <c r="E36" i="5" s="1"/>
  <c r="E38" i="5" s="1"/>
  <c r="E40" i="5" s="1"/>
  <c r="E42" i="5" s="1"/>
  <c r="E44" i="5" s="1"/>
  <c r="E46" i="5" s="1"/>
  <c r="E48" i="5" s="1"/>
  <c r="E50" i="5" s="1"/>
  <c r="E52" i="5" s="1"/>
  <c r="E54" i="5" s="1"/>
  <c r="E56" i="5" s="1"/>
  <c r="E58" i="5" s="1"/>
  <c r="E60" i="5" s="1"/>
  <c r="E62" i="5" s="1"/>
  <c r="E64" i="5" s="1"/>
  <c r="E66" i="5" s="1"/>
  <c r="E68" i="5" s="1"/>
  <c r="E70" i="5" s="1"/>
  <c r="E72" i="5" s="1"/>
  <c r="E74" i="5" s="1"/>
  <c r="E76" i="5" s="1"/>
  <c r="E78" i="5" s="1"/>
  <c r="E80" i="5" s="1"/>
  <c r="E82" i="5" s="1"/>
  <c r="E84" i="5" s="1"/>
  <c r="E86" i="5" s="1"/>
  <c r="E88" i="5" s="1"/>
  <c r="E90" i="5" s="1"/>
  <c r="E92" i="5" s="1"/>
  <c r="E94" i="5" s="1"/>
  <c r="E96" i="5" s="1"/>
  <c r="E98" i="5" s="1"/>
  <c r="E100" i="5" s="1"/>
  <c r="E102" i="5" s="1"/>
  <c r="E104" i="5" s="1"/>
  <c r="E106" i="5" s="1"/>
  <c r="E108" i="5" s="1"/>
  <c r="E110" i="5" s="1"/>
  <c r="E112" i="5" s="1"/>
  <c r="I116" i="5"/>
  <c r="C116" i="5"/>
  <c r="I15" i="5"/>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I85" i="5" s="1"/>
  <c r="I86" i="5" s="1"/>
  <c r="I87" i="5" s="1"/>
  <c r="I88" i="5" s="1"/>
  <c r="I89" i="5" s="1"/>
  <c r="I90" i="5" s="1"/>
  <c r="I91" i="5" s="1"/>
  <c r="I92" i="5" s="1"/>
  <c r="I93" i="5" s="1"/>
  <c r="I94" i="5" s="1"/>
  <c r="I95" i="5" s="1"/>
  <c r="I96" i="5" s="1"/>
  <c r="I97" i="5" s="1"/>
  <c r="I98" i="5" s="1"/>
  <c r="I99" i="5" s="1"/>
  <c r="I100" i="5" s="1"/>
  <c r="I101" i="5" s="1"/>
  <c r="I102" i="5" s="1"/>
  <c r="I103" i="5" s="1"/>
  <c r="I104" i="5" s="1"/>
  <c r="I105" i="5" s="1"/>
  <c r="I106" i="5" s="1"/>
  <c r="I107" i="5" s="1"/>
  <c r="I108" i="5" s="1"/>
  <c r="I109" i="5" s="1"/>
  <c r="I110" i="5" s="1"/>
  <c r="I111" i="5" s="1"/>
  <c r="I112" i="5" s="1"/>
  <c r="I113" i="5" s="1"/>
  <c r="H15" i="5"/>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H52" i="5" s="1"/>
  <c r="H53" i="5" s="1"/>
  <c r="H54" i="5" s="1"/>
  <c r="H55" i="5" s="1"/>
  <c r="H56" i="5" s="1"/>
  <c r="H57" i="5" s="1"/>
  <c r="H58" i="5" s="1"/>
  <c r="H59" i="5" s="1"/>
  <c r="H60" i="5" s="1"/>
  <c r="H61" i="5" s="1"/>
  <c r="H62" i="5" s="1"/>
  <c r="H63" i="5" s="1"/>
  <c r="H64" i="5" s="1"/>
  <c r="H65" i="5" s="1"/>
  <c r="H66" i="5" s="1"/>
  <c r="H67" i="5" s="1"/>
  <c r="H68" i="5" s="1"/>
  <c r="H69" i="5" s="1"/>
  <c r="H70" i="5" s="1"/>
  <c r="H71" i="5" s="1"/>
  <c r="H72" i="5" s="1"/>
  <c r="H73" i="5" s="1"/>
  <c r="H74" i="5" s="1"/>
  <c r="H75" i="5" s="1"/>
  <c r="H76" i="5" s="1"/>
  <c r="H77" i="5" s="1"/>
  <c r="H78" i="5" s="1"/>
  <c r="H79" i="5" s="1"/>
  <c r="H80" i="5" s="1"/>
  <c r="H81" i="5" s="1"/>
  <c r="H82" i="5" s="1"/>
  <c r="H83" i="5" s="1"/>
  <c r="H84" i="5" s="1"/>
  <c r="H85" i="5" s="1"/>
  <c r="H86" i="5" s="1"/>
  <c r="H87" i="5" s="1"/>
  <c r="H88" i="5" s="1"/>
  <c r="H89" i="5" s="1"/>
  <c r="H90" i="5" s="1"/>
  <c r="H91" i="5" s="1"/>
  <c r="H92" i="5" s="1"/>
  <c r="H93" i="5" s="1"/>
  <c r="H94" i="5" s="1"/>
  <c r="H95" i="5" s="1"/>
  <c r="H96" i="5" s="1"/>
  <c r="H97" i="5" s="1"/>
  <c r="H98" i="5" s="1"/>
  <c r="H99" i="5" s="1"/>
  <c r="H100" i="5" s="1"/>
  <c r="H101" i="5" s="1"/>
  <c r="H102" i="5" s="1"/>
  <c r="H103" i="5" s="1"/>
  <c r="H104" i="5" s="1"/>
  <c r="H105" i="5" s="1"/>
  <c r="H106" i="5" s="1"/>
  <c r="H107" i="5" s="1"/>
  <c r="H108" i="5" s="1"/>
  <c r="H109" i="5" s="1"/>
  <c r="H110" i="5" s="1"/>
  <c r="H111" i="5" s="1"/>
  <c r="H112" i="5" s="1"/>
  <c r="H113" i="5" s="1"/>
  <c r="C15" i="5"/>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48" i="5" s="1"/>
  <c r="C49" i="5" s="1"/>
  <c r="C50" i="5" s="1"/>
  <c r="C51" i="5" s="1"/>
  <c r="C52" i="5" s="1"/>
  <c r="C53" i="5" s="1"/>
  <c r="C54" i="5" s="1"/>
  <c r="C55" i="5" s="1"/>
  <c r="C56" i="5" s="1"/>
  <c r="C57" i="5" s="1"/>
  <c r="C58" i="5" s="1"/>
  <c r="C59" i="5" s="1"/>
  <c r="C60" i="5" s="1"/>
  <c r="C61" i="5" s="1"/>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C107" i="5" s="1"/>
  <c r="C108" i="5" s="1"/>
  <c r="C109" i="5" s="1"/>
  <c r="C110" i="5" s="1"/>
  <c r="C111" i="5" s="1"/>
  <c r="C112" i="5" s="1"/>
  <c r="C113" i="5" s="1"/>
  <c r="B15" i="5"/>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J14" i="5"/>
  <c r="L14" i="5" s="1"/>
  <c r="D10" i="5"/>
  <c r="D8" i="5"/>
  <c r="J8" i="5" s="1"/>
  <c r="D7" i="5"/>
  <c r="J7" i="5" s="1"/>
  <c r="D6" i="5"/>
  <c r="D14" i="5" s="1"/>
  <c r="F14" i="5" s="1"/>
  <c r="D9" i="4"/>
  <c r="E16" i="4" s="1"/>
  <c r="E18" i="4" s="1"/>
  <c r="E20" i="4" s="1"/>
  <c r="E22" i="4" s="1"/>
  <c r="E24" i="4" s="1"/>
  <c r="E26" i="4" s="1"/>
  <c r="E28" i="4" s="1"/>
  <c r="E30" i="4" s="1"/>
  <c r="E32" i="4" s="1"/>
  <c r="E34" i="4" s="1"/>
  <c r="E36" i="4" s="1"/>
  <c r="E38" i="4" s="1"/>
  <c r="E40" i="4" s="1"/>
  <c r="E42" i="4" s="1"/>
  <c r="E44" i="4" s="1"/>
  <c r="E46" i="4" s="1"/>
  <c r="E48" i="4" s="1"/>
  <c r="E50" i="4" s="1"/>
  <c r="E52" i="4" s="1"/>
  <c r="E54" i="4" s="1"/>
  <c r="E56" i="4" s="1"/>
  <c r="E58" i="4" s="1"/>
  <c r="E60" i="4" s="1"/>
  <c r="E62" i="4" s="1"/>
  <c r="E64" i="4" s="1"/>
  <c r="E66" i="4" s="1"/>
  <c r="E68" i="4" s="1"/>
  <c r="E70" i="4" s="1"/>
  <c r="E72" i="4" s="1"/>
  <c r="E74" i="4" s="1"/>
  <c r="E76" i="4" s="1"/>
  <c r="E78" i="4" s="1"/>
  <c r="E80" i="4" s="1"/>
  <c r="E82" i="4" s="1"/>
  <c r="E84" i="4" s="1"/>
  <c r="E86" i="4" s="1"/>
  <c r="E88" i="4" s="1"/>
  <c r="E90" i="4" s="1"/>
  <c r="E92" i="4" s="1"/>
  <c r="E94" i="4" s="1"/>
  <c r="E96" i="4" s="1"/>
  <c r="E98" i="4" s="1"/>
  <c r="E100" i="4" s="1"/>
  <c r="E102" i="4" s="1"/>
  <c r="E104" i="4" s="1"/>
  <c r="E106" i="4" s="1"/>
  <c r="E108" i="4" s="1"/>
  <c r="E110" i="4" s="1"/>
  <c r="E112" i="4" s="1"/>
  <c r="I116" i="4"/>
  <c r="C116" i="4"/>
  <c r="I15" i="4"/>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H15" i="4"/>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H93" i="4" s="1"/>
  <c r="H94" i="4" s="1"/>
  <c r="H95" i="4" s="1"/>
  <c r="H96" i="4" s="1"/>
  <c r="H97" i="4" s="1"/>
  <c r="H98" i="4" s="1"/>
  <c r="H99" i="4" s="1"/>
  <c r="H100" i="4" s="1"/>
  <c r="H101" i="4" s="1"/>
  <c r="H102" i="4" s="1"/>
  <c r="H103" i="4" s="1"/>
  <c r="H104" i="4" s="1"/>
  <c r="H105" i="4" s="1"/>
  <c r="H106" i="4" s="1"/>
  <c r="H107" i="4" s="1"/>
  <c r="H108" i="4" s="1"/>
  <c r="H109" i="4" s="1"/>
  <c r="H110" i="4" s="1"/>
  <c r="H111" i="4" s="1"/>
  <c r="H112" i="4" s="1"/>
  <c r="H113" i="4" s="1"/>
  <c r="C15" i="4"/>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C92" i="4" s="1"/>
  <c r="C93" i="4" s="1"/>
  <c r="C94" i="4" s="1"/>
  <c r="C95" i="4" s="1"/>
  <c r="C96" i="4" s="1"/>
  <c r="C97" i="4" s="1"/>
  <c r="C98" i="4" s="1"/>
  <c r="C99" i="4" s="1"/>
  <c r="C100" i="4" s="1"/>
  <c r="C101" i="4" s="1"/>
  <c r="C102" i="4" s="1"/>
  <c r="C103" i="4" s="1"/>
  <c r="C104" i="4" s="1"/>
  <c r="C105" i="4" s="1"/>
  <c r="C106" i="4" s="1"/>
  <c r="C107" i="4" s="1"/>
  <c r="C108" i="4" s="1"/>
  <c r="C109" i="4" s="1"/>
  <c r="C110" i="4" s="1"/>
  <c r="C111" i="4" s="1"/>
  <c r="C112" i="4" s="1"/>
  <c r="C113" i="4" s="1"/>
  <c r="B15" i="4"/>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J14" i="4"/>
  <c r="L14" i="4" s="1"/>
  <c r="D10" i="4"/>
  <c r="D8" i="4"/>
  <c r="J8" i="4" s="1"/>
  <c r="D7" i="4"/>
  <c r="J7" i="4" s="1"/>
  <c r="D6" i="4"/>
  <c r="D14" i="4" s="1"/>
  <c r="F14" i="4" s="1"/>
  <c r="I116" i="1"/>
  <c r="C116" i="1"/>
  <c r="B15" i="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I15" i="1"/>
  <c r="H15" i="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J14" i="1"/>
  <c r="L14" i="1" s="1"/>
  <c r="I16" i="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C78" i="6" l="1"/>
  <c r="N14" i="4"/>
  <c r="N14" i="5"/>
  <c r="D15" i="4"/>
  <c r="D15" i="5"/>
  <c r="J15" i="5"/>
  <c r="J15" i="4"/>
  <c r="E15" i="5"/>
  <c r="E17" i="5" s="1"/>
  <c r="E19" i="5" s="1"/>
  <c r="E21" i="5" s="1"/>
  <c r="E23" i="5" s="1"/>
  <c r="E25" i="5" s="1"/>
  <c r="E27" i="5" s="1"/>
  <c r="E29" i="5" s="1"/>
  <c r="E31" i="5" s="1"/>
  <c r="E33" i="5" s="1"/>
  <c r="E35" i="5" s="1"/>
  <c r="E37" i="5" s="1"/>
  <c r="E39" i="5" s="1"/>
  <c r="E41" i="5" s="1"/>
  <c r="E43" i="5" s="1"/>
  <c r="E45" i="5" s="1"/>
  <c r="E47" i="5" s="1"/>
  <c r="E49" i="5" s="1"/>
  <c r="E51" i="5" s="1"/>
  <c r="E53" i="5" s="1"/>
  <c r="E55" i="5" s="1"/>
  <c r="E57" i="5" s="1"/>
  <c r="E59" i="5" s="1"/>
  <c r="E61" i="5" s="1"/>
  <c r="E63" i="5" s="1"/>
  <c r="E65" i="5" s="1"/>
  <c r="E67" i="5" s="1"/>
  <c r="E69" i="5" s="1"/>
  <c r="E71" i="5" s="1"/>
  <c r="E73" i="5" s="1"/>
  <c r="E75" i="5" s="1"/>
  <c r="E77" i="5" s="1"/>
  <c r="E79" i="5" s="1"/>
  <c r="E81" i="5" s="1"/>
  <c r="E83" i="5" s="1"/>
  <c r="E85" i="5" s="1"/>
  <c r="E87" i="5" s="1"/>
  <c r="E89" i="5" s="1"/>
  <c r="E91" i="5" s="1"/>
  <c r="E93" i="5" s="1"/>
  <c r="E95" i="5" s="1"/>
  <c r="E97" i="5" s="1"/>
  <c r="E99" i="5" s="1"/>
  <c r="E101" i="5" s="1"/>
  <c r="E103" i="5" s="1"/>
  <c r="E105" i="5" s="1"/>
  <c r="E107" i="5" s="1"/>
  <c r="E109" i="5" s="1"/>
  <c r="E111" i="5" s="1"/>
  <c r="E113" i="5" s="1"/>
  <c r="C122" i="5" s="1"/>
  <c r="J10" i="5"/>
  <c r="K15" i="5" s="1"/>
  <c r="J9" i="5"/>
  <c r="K16" i="5" s="1"/>
  <c r="K18" i="5" s="1"/>
  <c r="K20" i="5" s="1"/>
  <c r="K22" i="5" s="1"/>
  <c r="K24" i="5" s="1"/>
  <c r="K26" i="5" s="1"/>
  <c r="K28" i="5" s="1"/>
  <c r="K30" i="5" s="1"/>
  <c r="K32" i="5" s="1"/>
  <c r="K34" i="5" s="1"/>
  <c r="K36" i="5" s="1"/>
  <c r="K38" i="5" s="1"/>
  <c r="K40" i="5" s="1"/>
  <c r="K42" i="5" s="1"/>
  <c r="K44" i="5" s="1"/>
  <c r="K46" i="5" s="1"/>
  <c r="K48" i="5" s="1"/>
  <c r="K50" i="5" s="1"/>
  <c r="K52" i="5" s="1"/>
  <c r="K54" i="5" s="1"/>
  <c r="K56" i="5" s="1"/>
  <c r="K58" i="5" s="1"/>
  <c r="K60" i="5" s="1"/>
  <c r="K62" i="5" s="1"/>
  <c r="K64" i="5" s="1"/>
  <c r="K66" i="5" s="1"/>
  <c r="K68" i="5" s="1"/>
  <c r="K70" i="5" s="1"/>
  <c r="K72" i="5" s="1"/>
  <c r="K74" i="5" s="1"/>
  <c r="K76" i="5" s="1"/>
  <c r="K78" i="5" s="1"/>
  <c r="K80" i="5" s="1"/>
  <c r="K82" i="5" s="1"/>
  <c r="K84" i="5" s="1"/>
  <c r="K86" i="5" s="1"/>
  <c r="K88" i="5" s="1"/>
  <c r="K90" i="5" s="1"/>
  <c r="K92" i="5" s="1"/>
  <c r="K94" i="5" s="1"/>
  <c r="K96" i="5" s="1"/>
  <c r="K98" i="5" s="1"/>
  <c r="K100" i="5" s="1"/>
  <c r="K102" i="5" s="1"/>
  <c r="K104" i="5" s="1"/>
  <c r="K106" i="5" s="1"/>
  <c r="K108" i="5" s="1"/>
  <c r="K110" i="5" s="1"/>
  <c r="K112" i="5" s="1"/>
  <c r="J9" i="4"/>
  <c r="K16" i="4" s="1"/>
  <c r="K18" i="4" s="1"/>
  <c r="K20" i="4" s="1"/>
  <c r="K22" i="4" s="1"/>
  <c r="K24" i="4" s="1"/>
  <c r="K26" i="4" s="1"/>
  <c r="K28" i="4" s="1"/>
  <c r="K30" i="4" s="1"/>
  <c r="K32" i="4" s="1"/>
  <c r="K34" i="4" s="1"/>
  <c r="K36" i="4" s="1"/>
  <c r="K38" i="4" s="1"/>
  <c r="K40" i="4" s="1"/>
  <c r="K42" i="4" s="1"/>
  <c r="K44" i="4" s="1"/>
  <c r="K46" i="4" s="1"/>
  <c r="K48" i="4" s="1"/>
  <c r="K50" i="4" s="1"/>
  <c r="K52" i="4" s="1"/>
  <c r="K54" i="4" s="1"/>
  <c r="K56" i="4" s="1"/>
  <c r="K58" i="4" s="1"/>
  <c r="K60" i="4" s="1"/>
  <c r="K62" i="4" s="1"/>
  <c r="K64" i="4" s="1"/>
  <c r="K66" i="4" s="1"/>
  <c r="K68" i="4" s="1"/>
  <c r="K70" i="4" s="1"/>
  <c r="K72" i="4" s="1"/>
  <c r="K74" i="4" s="1"/>
  <c r="K76" i="4" s="1"/>
  <c r="K78" i="4" s="1"/>
  <c r="K80" i="4" s="1"/>
  <c r="K82" i="4" s="1"/>
  <c r="K84" i="4" s="1"/>
  <c r="K86" i="4" s="1"/>
  <c r="K88" i="4" s="1"/>
  <c r="K90" i="4" s="1"/>
  <c r="K92" i="4" s="1"/>
  <c r="K94" i="4" s="1"/>
  <c r="K96" i="4" s="1"/>
  <c r="K98" i="4" s="1"/>
  <c r="K100" i="4" s="1"/>
  <c r="K102" i="4" s="1"/>
  <c r="K104" i="4" s="1"/>
  <c r="K106" i="4" s="1"/>
  <c r="K108" i="4" s="1"/>
  <c r="K110" i="4" s="1"/>
  <c r="K112" i="4" s="1"/>
  <c r="J10" i="4"/>
  <c r="K15" i="4" s="1"/>
  <c r="E15" i="4"/>
  <c r="E17" i="4" s="1"/>
  <c r="E19" i="4" s="1"/>
  <c r="E21" i="4" s="1"/>
  <c r="E23" i="4" s="1"/>
  <c r="E25" i="4" s="1"/>
  <c r="E27" i="4" s="1"/>
  <c r="E29" i="4" s="1"/>
  <c r="E31" i="4" s="1"/>
  <c r="E33" i="4" s="1"/>
  <c r="E35" i="4" s="1"/>
  <c r="E37" i="4" s="1"/>
  <c r="E39" i="4" s="1"/>
  <c r="E41" i="4" s="1"/>
  <c r="E43" i="4" s="1"/>
  <c r="E45" i="4" s="1"/>
  <c r="E47" i="4" s="1"/>
  <c r="E49" i="4" s="1"/>
  <c r="E51" i="4" s="1"/>
  <c r="E53" i="4" s="1"/>
  <c r="E55" i="4" s="1"/>
  <c r="E57" i="4" s="1"/>
  <c r="E59" i="4" s="1"/>
  <c r="E61" i="4" s="1"/>
  <c r="E63" i="4" s="1"/>
  <c r="E65" i="4" s="1"/>
  <c r="E67" i="4" s="1"/>
  <c r="E69" i="4" s="1"/>
  <c r="E71" i="4" s="1"/>
  <c r="E73" i="4" s="1"/>
  <c r="E75" i="4" s="1"/>
  <c r="E77" i="4" s="1"/>
  <c r="E79" i="4" s="1"/>
  <c r="E81" i="4" s="1"/>
  <c r="E83" i="4" s="1"/>
  <c r="E85" i="4" s="1"/>
  <c r="E87" i="4" s="1"/>
  <c r="E89" i="4" s="1"/>
  <c r="E91" i="4" s="1"/>
  <c r="E93" i="4" s="1"/>
  <c r="E95" i="4" s="1"/>
  <c r="E97" i="4" s="1"/>
  <c r="E99" i="4" s="1"/>
  <c r="E101" i="4" s="1"/>
  <c r="E103" i="4" s="1"/>
  <c r="E105" i="4" s="1"/>
  <c r="E107" i="4" s="1"/>
  <c r="E109" i="4" s="1"/>
  <c r="E111" i="4" s="1"/>
  <c r="E113" i="4" s="1"/>
  <c r="C122" i="4" s="1"/>
  <c r="C15" i="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K17" i="4" l="1"/>
  <c r="K19" i="4" s="1"/>
  <c r="K21" i="4" s="1"/>
  <c r="K23" i="4" s="1"/>
  <c r="K25" i="4" s="1"/>
  <c r="K27" i="4" s="1"/>
  <c r="K29" i="4" s="1"/>
  <c r="K31" i="4" s="1"/>
  <c r="K33" i="4" s="1"/>
  <c r="K35" i="4" s="1"/>
  <c r="K37" i="4" s="1"/>
  <c r="K39" i="4" s="1"/>
  <c r="K41" i="4" s="1"/>
  <c r="K43" i="4" s="1"/>
  <c r="K45" i="4" s="1"/>
  <c r="K47" i="4" s="1"/>
  <c r="K49" i="4" s="1"/>
  <c r="K51" i="4" s="1"/>
  <c r="K53" i="4" s="1"/>
  <c r="K55" i="4" s="1"/>
  <c r="K57" i="4" s="1"/>
  <c r="K59" i="4" s="1"/>
  <c r="K61" i="4" s="1"/>
  <c r="K63" i="4" s="1"/>
  <c r="K65" i="4" s="1"/>
  <c r="K67" i="4" s="1"/>
  <c r="K69" i="4" s="1"/>
  <c r="K71" i="4" s="1"/>
  <c r="K73" i="4" s="1"/>
  <c r="K75" i="4" s="1"/>
  <c r="K77" i="4" s="1"/>
  <c r="K79" i="4" s="1"/>
  <c r="K81" i="4" s="1"/>
  <c r="K83" i="4" s="1"/>
  <c r="K85" i="4" s="1"/>
  <c r="K87" i="4" s="1"/>
  <c r="K89" i="4" s="1"/>
  <c r="K91" i="4" s="1"/>
  <c r="K93" i="4" s="1"/>
  <c r="K95" i="4" s="1"/>
  <c r="K97" i="4" s="1"/>
  <c r="K99" i="4" s="1"/>
  <c r="K101" i="4" s="1"/>
  <c r="K103" i="4" s="1"/>
  <c r="K105" i="4" s="1"/>
  <c r="K107" i="4" s="1"/>
  <c r="K109" i="4" s="1"/>
  <c r="K111" i="4" s="1"/>
  <c r="K113" i="4" s="1"/>
  <c r="I122" i="4" s="1"/>
  <c r="K17" i="5"/>
  <c r="K19" i="5" s="1"/>
  <c r="K21" i="5" s="1"/>
  <c r="K23" i="5" s="1"/>
  <c r="K25" i="5" s="1"/>
  <c r="K27" i="5" s="1"/>
  <c r="K29" i="5" s="1"/>
  <c r="K31" i="5" s="1"/>
  <c r="K33" i="5" s="1"/>
  <c r="K35" i="5" s="1"/>
  <c r="K37" i="5" s="1"/>
  <c r="K39" i="5" s="1"/>
  <c r="K41" i="5" s="1"/>
  <c r="K43" i="5" s="1"/>
  <c r="K45" i="5" s="1"/>
  <c r="K47" i="5" s="1"/>
  <c r="K49" i="5" s="1"/>
  <c r="K51" i="5" s="1"/>
  <c r="K53" i="5" s="1"/>
  <c r="K55" i="5" s="1"/>
  <c r="K57" i="5" s="1"/>
  <c r="K59" i="5" s="1"/>
  <c r="K61" i="5" s="1"/>
  <c r="K63" i="5" s="1"/>
  <c r="K65" i="5" s="1"/>
  <c r="K67" i="5" s="1"/>
  <c r="K69" i="5" s="1"/>
  <c r="K71" i="5" s="1"/>
  <c r="K73" i="5" s="1"/>
  <c r="K75" i="5" s="1"/>
  <c r="K77" i="5" s="1"/>
  <c r="K79" i="5" s="1"/>
  <c r="K81" i="5" s="1"/>
  <c r="K83" i="5" s="1"/>
  <c r="K85" i="5" s="1"/>
  <c r="K87" i="5" s="1"/>
  <c r="K89" i="5" s="1"/>
  <c r="K91" i="5" s="1"/>
  <c r="K93" i="5" s="1"/>
  <c r="K95" i="5" s="1"/>
  <c r="K97" i="5" s="1"/>
  <c r="K99" i="5" s="1"/>
  <c r="K101" i="5" s="1"/>
  <c r="K103" i="5" s="1"/>
  <c r="K105" i="5" s="1"/>
  <c r="K107" i="5" s="1"/>
  <c r="K109" i="5" s="1"/>
  <c r="K111" i="5" s="1"/>
  <c r="K113" i="5" s="1"/>
  <c r="I122" i="5" s="1"/>
  <c r="L15" i="5"/>
  <c r="F15" i="5"/>
  <c r="F15" i="4"/>
  <c r="L15" i="4"/>
  <c r="E6" i="3"/>
  <c r="E7" i="3"/>
  <c r="E5" i="3"/>
  <c r="D10" i="1"/>
  <c r="E15" i="1" s="1"/>
  <c r="D9" i="1"/>
  <c r="E16" i="1" s="1"/>
  <c r="E18" i="1" s="1"/>
  <c r="E20" i="1" s="1"/>
  <c r="E22" i="1" s="1"/>
  <c r="E24" i="1" s="1"/>
  <c r="E26" i="1" s="1"/>
  <c r="E28" i="1" s="1"/>
  <c r="E30" i="1" s="1"/>
  <c r="E32" i="1" s="1"/>
  <c r="E34" i="1" s="1"/>
  <c r="E36" i="1" s="1"/>
  <c r="E38" i="1" s="1"/>
  <c r="E40" i="1" s="1"/>
  <c r="E42" i="1" s="1"/>
  <c r="E44" i="1" s="1"/>
  <c r="E46" i="1" s="1"/>
  <c r="E48" i="1" s="1"/>
  <c r="E50" i="1" s="1"/>
  <c r="E52" i="1" s="1"/>
  <c r="E54" i="1" s="1"/>
  <c r="E56" i="1" s="1"/>
  <c r="E58" i="1" s="1"/>
  <c r="E60" i="1" s="1"/>
  <c r="E62" i="1" s="1"/>
  <c r="E64" i="1" s="1"/>
  <c r="E66" i="1" s="1"/>
  <c r="E68" i="1" s="1"/>
  <c r="E70" i="1" s="1"/>
  <c r="E72" i="1" s="1"/>
  <c r="E74" i="1" s="1"/>
  <c r="E76" i="1" s="1"/>
  <c r="E78" i="1" s="1"/>
  <c r="E80" i="1" s="1"/>
  <c r="E82" i="1" s="1"/>
  <c r="E84" i="1" s="1"/>
  <c r="E86" i="1" s="1"/>
  <c r="E88" i="1" s="1"/>
  <c r="E90" i="1" s="1"/>
  <c r="E92" i="1" s="1"/>
  <c r="E94" i="1" s="1"/>
  <c r="E96" i="1" s="1"/>
  <c r="E98" i="1" s="1"/>
  <c r="E100" i="1" s="1"/>
  <c r="E102" i="1" s="1"/>
  <c r="E104" i="1" s="1"/>
  <c r="E106" i="1" s="1"/>
  <c r="E108" i="1" s="1"/>
  <c r="E110" i="1" s="1"/>
  <c r="E112" i="1" s="1"/>
  <c r="D8" i="1"/>
  <c r="D7" i="1"/>
  <c r="D6" i="1"/>
  <c r="J16" i="4" l="1"/>
  <c r="L16" i="4" s="1"/>
  <c r="J16" i="5"/>
  <c r="L16" i="5" s="1"/>
  <c r="N15" i="5"/>
  <c r="D16" i="5"/>
  <c r="F16" i="5" s="1"/>
  <c r="D17" i="5" s="1"/>
  <c r="D16" i="4"/>
  <c r="F16" i="4" s="1"/>
  <c r="D17" i="4" s="1"/>
  <c r="E17" i="1"/>
  <c r="E19" i="1" s="1"/>
  <c r="E21" i="1" s="1"/>
  <c r="E23" i="1" s="1"/>
  <c r="E25" i="1" s="1"/>
  <c r="E27" i="1" s="1"/>
  <c r="E29" i="1" s="1"/>
  <c r="E31" i="1" s="1"/>
  <c r="E33" i="1" s="1"/>
  <c r="E35" i="1" s="1"/>
  <c r="E37" i="1" s="1"/>
  <c r="E39" i="1" s="1"/>
  <c r="E41" i="1" s="1"/>
  <c r="E43" i="1" s="1"/>
  <c r="E45" i="1" s="1"/>
  <c r="E47" i="1" s="1"/>
  <c r="E49" i="1" s="1"/>
  <c r="E51" i="1" s="1"/>
  <c r="E53" i="1" s="1"/>
  <c r="E55" i="1" s="1"/>
  <c r="E57" i="1" s="1"/>
  <c r="E59" i="1" s="1"/>
  <c r="E61" i="1" s="1"/>
  <c r="E63" i="1" s="1"/>
  <c r="E65" i="1" s="1"/>
  <c r="E67" i="1" s="1"/>
  <c r="E69" i="1" s="1"/>
  <c r="E71" i="1" s="1"/>
  <c r="E73" i="1" s="1"/>
  <c r="E75" i="1" s="1"/>
  <c r="E77" i="1" s="1"/>
  <c r="E79" i="1" s="1"/>
  <c r="E81" i="1" s="1"/>
  <c r="E83" i="1" s="1"/>
  <c r="E85" i="1" s="1"/>
  <c r="E87" i="1" s="1"/>
  <c r="E89" i="1" s="1"/>
  <c r="E91" i="1" s="1"/>
  <c r="E93" i="1" s="1"/>
  <c r="E95" i="1" s="1"/>
  <c r="D6" i="3"/>
  <c r="D7" i="3"/>
  <c r="D5" i="3"/>
  <c r="E97" i="1" l="1"/>
  <c r="E99" i="1" s="1"/>
  <c r="E101" i="1" s="1"/>
  <c r="E103" i="1" s="1"/>
  <c r="E105" i="1" s="1"/>
  <c r="E107" i="1" s="1"/>
  <c r="E109" i="1" s="1"/>
  <c r="E111" i="1" s="1"/>
  <c r="E113" i="1" s="1"/>
  <c r="J17" i="4"/>
  <c r="L17" i="4" s="1"/>
  <c r="J17" i="5"/>
  <c r="L17" i="5" s="1"/>
  <c r="N16" i="5"/>
  <c r="F17" i="5"/>
  <c r="F17" i="4"/>
  <c r="J10" i="1"/>
  <c r="J9" i="1"/>
  <c r="K16" i="1" s="1"/>
  <c r="K18" i="1" s="1"/>
  <c r="K20" i="1" s="1"/>
  <c r="K22" i="1" s="1"/>
  <c r="K24" i="1" s="1"/>
  <c r="K26" i="1" s="1"/>
  <c r="K28" i="1" s="1"/>
  <c r="K30" i="1" s="1"/>
  <c r="K32" i="1" s="1"/>
  <c r="K34" i="1" s="1"/>
  <c r="K36" i="1" s="1"/>
  <c r="K38" i="1" s="1"/>
  <c r="K40" i="1" s="1"/>
  <c r="K42" i="1" s="1"/>
  <c r="K44" i="1" s="1"/>
  <c r="K46" i="1" s="1"/>
  <c r="K48" i="1" s="1"/>
  <c r="K50" i="1" s="1"/>
  <c r="K52" i="1" s="1"/>
  <c r="K54" i="1" s="1"/>
  <c r="K56" i="1" s="1"/>
  <c r="K58" i="1" s="1"/>
  <c r="K60" i="1" s="1"/>
  <c r="K62" i="1" s="1"/>
  <c r="K64" i="1" s="1"/>
  <c r="K66" i="1" s="1"/>
  <c r="K68" i="1" s="1"/>
  <c r="K70" i="1" s="1"/>
  <c r="K72" i="1" s="1"/>
  <c r="K74" i="1" s="1"/>
  <c r="K76" i="1" s="1"/>
  <c r="K78" i="1" s="1"/>
  <c r="K80" i="1" s="1"/>
  <c r="K82" i="1" s="1"/>
  <c r="K84" i="1" s="1"/>
  <c r="K86" i="1" s="1"/>
  <c r="K88" i="1" s="1"/>
  <c r="K90" i="1" s="1"/>
  <c r="K92" i="1" s="1"/>
  <c r="K94" i="1" s="1"/>
  <c r="K96" i="1" s="1"/>
  <c r="K98" i="1" s="1"/>
  <c r="K100" i="1" s="1"/>
  <c r="K102" i="1" s="1"/>
  <c r="K104" i="1" s="1"/>
  <c r="K106" i="1" s="1"/>
  <c r="K108" i="1" s="1"/>
  <c r="K110" i="1" s="1"/>
  <c r="K112" i="1" s="1"/>
  <c r="J8" i="1"/>
  <c r="J7" i="1"/>
  <c r="J15" i="1" s="1"/>
  <c r="D14" i="1"/>
  <c r="F14" i="1" s="1"/>
  <c r="D15" i="1" s="1"/>
  <c r="J18" i="4" l="1"/>
  <c r="L18" i="4" s="1"/>
  <c r="J18" i="5"/>
  <c r="L18" i="5" s="1"/>
  <c r="N17" i="5"/>
  <c r="D18" i="5"/>
  <c r="F18" i="5" s="1"/>
  <c r="D18" i="4"/>
  <c r="F18" i="4" s="1"/>
  <c r="D19" i="4" s="1"/>
  <c r="F19" i="4" s="1"/>
  <c r="D20" i="4" s="1"/>
  <c r="F20" i="4" s="1"/>
  <c r="D21" i="4" s="1"/>
  <c r="F21" i="4" s="1"/>
  <c r="D22" i="4" s="1"/>
  <c r="F22" i="4" s="1"/>
  <c r="D23" i="4" s="1"/>
  <c r="F23" i="4" s="1"/>
  <c r="D24" i="4" s="1"/>
  <c r="F24" i="4" s="1"/>
  <c r="D25" i="4" s="1"/>
  <c r="F25" i="4" s="1"/>
  <c r="D26" i="4" s="1"/>
  <c r="F26" i="4" s="1"/>
  <c r="D27" i="4" s="1"/>
  <c r="F27" i="4" s="1"/>
  <c r="D28" i="4" s="1"/>
  <c r="F28" i="4" s="1"/>
  <c r="D29" i="4" s="1"/>
  <c r="F29" i="4" s="1"/>
  <c r="D30" i="4" s="1"/>
  <c r="F30" i="4" s="1"/>
  <c r="D31" i="4" s="1"/>
  <c r="F31" i="4" s="1"/>
  <c r="D32" i="4" s="1"/>
  <c r="F32" i="4" s="1"/>
  <c r="D33" i="4" s="1"/>
  <c r="F33" i="4" s="1"/>
  <c r="D34" i="4" s="1"/>
  <c r="F34" i="4" s="1"/>
  <c r="D35" i="4" s="1"/>
  <c r="F35" i="4" s="1"/>
  <c r="D36" i="4" s="1"/>
  <c r="F36" i="4" s="1"/>
  <c r="D37" i="4" s="1"/>
  <c r="F37" i="4" s="1"/>
  <c r="D38" i="4" s="1"/>
  <c r="F38" i="4" s="1"/>
  <c r="D39" i="4" s="1"/>
  <c r="F39" i="4" s="1"/>
  <c r="D40" i="4" s="1"/>
  <c r="F40" i="4" s="1"/>
  <c r="D41" i="4" s="1"/>
  <c r="F41" i="4" s="1"/>
  <c r="D42" i="4" s="1"/>
  <c r="F42" i="4" s="1"/>
  <c r="D43" i="4" s="1"/>
  <c r="F43" i="4" s="1"/>
  <c r="D44" i="4" s="1"/>
  <c r="F44" i="4" s="1"/>
  <c r="D45" i="4" s="1"/>
  <c r="F45" i="4" s="1"/>
  <c r="D46" i="4" s="1"/>
  <c r="F46" i="4" s="1"/>
  <c r="D47" i="4" s="1"/>
  <c r="F47" i="4" s="1"/>
  <c r="D48" i="4" s="1"/>
  <c r="F48" i="4" s="1"/>
  <c r="D49" i="4" s="1"/>
  <c r="F49" i="4" s="1"/>
  <c r="D50" i="4" s="1"/>
  <c r="F50" i="4" s="1"/>
  <c r="D51" i="4" s="1"/>
  <c r="K15" i="1"/>
  <c r="K17" i="1" s="1"/>
  <c r="K19" i="1" s="1"/>
  <c r="K21" i="1" s="1"/>
  <c r="K23" i="1" s="1"/>
  <c r="K25" i="1" s="1"/>
  <c r="K27" i="1" s="1"/>
  <c r="K29" i="1" s="1"/>
  <c r="K31" i="1" s="1"/>
  <c r="K33" i="1" s="1"/>
  <c r="K35" i="1" s="1"/>
  <c r="K37" i="1" s="1"/>
  <c r="K39" i="1" s="1"/>
  <c r="K41" i="1" s="1"/>
  <c r="K43" i="1" s="1"/>
  <c r="K45" i="1" s="1"/>
  <c r="K47" i="1" s="1"/>
  <c r="K49" i="1" s="1"/>
  <c r="K51" i="1" s="1"/>
  <c r="K53" i="1" s="1"/>
  <c r="K55" i="1" s="1"/>
  <c r="K57" i="1" s="1"/>
  <c r="K59" i="1" s="1"/>
  <c r="K61" i="1" s="1"/>
  <c r="K63" i="1" s="1"/>
  <c r="K65" i="1" s="1"/>
  <c r="K67" i="1" s="1"/>
  <c r="K69" i="1" s="1"/>
  <c r="K71" i="1" s="1"/>
  <c r="K73" i="1" s="1"/>
  <c r="K75" i="1" s="1"/>
  <c r="K77" i="1" s="1"/>
  <c r="K79" i="1" s="1"/>
  <c r="K81" i="1" s="1"/>
  <c r="K83" i="1" s="1"/>
  <c r="K85" i="1" s="1"/>
  <c r="K87" i="1" s="1"/>
  <c r="K89" i="1" s="1"/>
  <c r="K91" i="1" s="1"/>
  <c r="K93" i="1" s="1"/>
  <c r="K95" i="1" s="1"/>
  <c r="K97" i="1" s="1"/>
  <c r="K99" i="1" s="1"/>
  <c r="K101" i="1" s="1"/>
  <c r="K103" i="1" s="1"/>
  <c r="K105" i="1" s="1"/>
  <c r="K107" i="1" s="1"/>
  <c r="K109" i="1" s="1"/>
  <c r="K111" i="1" s="1"/>
  <c r="K113" i="1" s="1"/>
  <c r="I122" i="1" s="1"/>
  <c r="F15" i="1"/>
  <c r="C122" i="1"/>
  <c r="D19" i="5" l="1"/>
  <c r="F19" i="5" s="1"/>
  <c r="D20" i="5" s="1"/>
  <c r="F20" i="5" s="1"/>
  <c r="D21" i="5" s="1"/>
  <c r="F21" i="5" s="1"/>
  <c r="D22" i="5" s="1"/>
  <c r="F22" i="5" s="1"/>
  <c r="D23" i="5" s="1"/>
  <c r="F23" i="5" s="1"/>
  <c r="D24" i="5" s="1"/>
  <c r="F24" i="5" s="1"/>
  <c r="D25" i="5" s="1"/>
  <c r="F25" i="5" s="1"/>
  <c r="D26" i="5" s="1"/>
  <c r="F26" i="5" s="1"/>
  <c r="D27" i="5" s="1"/>
  <c r="F27" i="5" s="1"/>
  <c r="D28" i="5" s="1"/>
  <c r="F28" i="5" s="1"/>
  <c r="D29" i="5" s="1"/>
  <c r="F29" i="5" s="1"/>
  <c r="D30" i="5" s="1"/>
  <c r="F30" i="5" s="1"/>
  <c r="D31" i="5" s="1"/>
  <c r="F31" i="5" s="1"/>
  <c r="D32" i="5" s="1"/>
  <c r="F32" i="5" s="1"/>
  <c r="D33" i="5" s="1"/>
  <c r="F33" i="5" s="1"/>
  <c r="D34" i="5" s="1"/>
  <c r="F34" i="5" s="1"/>
  <c r="D35" i="5" s="1"/>
  <c r="F35" i="5" s="1"/>
  <c r="D36" i="5" s="1"/>
  <c r="F36" i="5" s="1"/>
  <c r="D37" i="5" s="1"/>
  <c r="F37" i="5" s="1"/>
  <c r="D38" i="5" s="1"/>
  <c r="F38" i="5" s="1"/>
  <c r="D39" i="5" s="1"/>
  <c r="F39" i="5" s="1"/>
  <c r="D40" i="5" s="1"/>
  <c r="F40" i="5" s="1"/>
  <c r="D41" i="5" s="1"/>
  <c r="F41" i="5" s="1"/>
  <c r="D42" i="5" s="1"/>
  <c r="F42" i="5" s="1"/>
  <c r="D43" i="5" s="1"/>
  <c r="F43" i="5" s="1"/>
  <c r="D44" i="5" s="1"/>
  <c r="F44" i="5" s="1"/>
  <c r="D45" i="5" s="1"/>
  <c r="F45" i="5" s="1"/>
  <c r="D46" i="5" s="1"/>
  <c r="F46" i="5" s="1"/>
  <c r="D47" i="5" s="1"/>
  <c r="F47" i="5" s="1"/>
  <c r="D48" i="5" s="1"/>
  <c r="F48" i="5" s="1"/>
  <c r="D49" i="5" s="1"/>
  <c r="F49" i="5" s="1"/>
  <c r="D50" i="5" s="1"/>
  <c r="F50" i="5" s="1"/>
  <c r="D51" i="5" s="1"/>
  <c r="F51" i="5" s="1"/>
  <c r="D52" i="5" s="1"/>
  <c r="F52" i="5" s="1"/>
  <c r="D53" i="5" s="1"/>
  <c r="F53" i="5" s="1"/>
  <c r="D54" i="5" s="1"/>
  <c r="F54" i="5" s="1"/>
  <c r="D55" i="5" s="1"/>
  <c r="F55" i="5" s="1"/>
  <c r="D56" i="5" s="1"/>
  <c r="F56" i="5" s="1"/>
  <c r="D57" i="5" s="1"/>
  <c r="F57" i="5" s="1"/>
  <c r="D58" i="5" s="1"/>
  <c r="F58" i="5" s="1"/>
  <c r="D59" i="5" s="1"/>
  <c r="F59" i="5" s="1"/>
  <c r="D60" i="5" s="1"/>
  <c r="F60" i="5" s="1"/>
  <c r="D61" i="5" s="1"/>
  <c r="F61" i="5" s="1"/>
  <c r="D62" i="5" s="1"/>
  <c r="F62" i="5" s="1"/>
  <c r="D63" i="5" s="1"/>
  <c r="F63" i="5" s="1"/>
  <c r="D64" i="5" s="1"/>
  <c r="F64" i="5" s="1"/>
  <c r="D65" i="5" s="1"/>
  <c r="F65" i="5" s="1"/>
  <c r="D66" i="5" s="1"/>
  <c r="F66" i="5" s="1"/>
  <c r="D16" i="1"/>
  <c r="F16" i="1" s="1"/>
  <c r="D17" i="1" s="1"/>
  <c r="J19" i="5"/>
  <c r="L19" i="5" s="1"/>
  <c r="N18" i="5"/>
  <c r="J19" i="4"/>
  <c r="L19" i="4" s="1"/>
  <c r="C80" i="6"/>
  <c r="F51" i="4"/>
  <c r="D52" i="4" s="1"/>
  <c r="F52" i="4" s="1"/>
  <c r="D53" i="4" s="1"/>
  <c r="F53" i="4" s="1"/>
  <c r="D54" i="4" s="1"/>
  <c r="F54" i="4" s="1"/>
  <c r="D55" i="4" s="1"/>
  <c r="F55" i="4" s="1"/>
  <c r="D56" i="4" s="1"/>
  <c r="F56" i="4" s="1"/>
  <c r="D57" i="4" s="1"/>
  <c r="F57" i="4" s="1"/>
  <c r="D58" i="4" s="1"/>
  <c r="F58" i="4" s="1"/>
  <c r="D59" i="4" s="1"/>
  <c r="F59" i="4" s="1"/>
  <c r="D60" i="4" s="1"/>
  <c r="F60" i="4" s="1"/>
  <c r="D61" i="4" s="1"/>
  <c r="F61" i="4" s="1"/>
  <c r="D62" i="4" s="1"/>
  <c r="F62" i="4" s="1"/>
  <c r="D63" i="4" s="1"/>
  <c r="F63" i="4" s="1"/>
  <c r="D64" i="4" s="1"/>
  <c r="F64" i="4" s="1"/>
  <c r="D65" i="4" s="1"/>
  <c r="F65" i="4" s="1"/>
  <c r="D66" i="4" s="1"/>
  <c r="F66" i="4" s="1"/>
  <c r="D67" i="4" s="1"/>
  <c r="F67" i="4" s="1"/>
  <c r="D68" i="4" s="1"/>
  <c r="F68" i="4" s="1"/>
  <c r="D69" i="4" s="1"/>
  <c r="F69" i="4" s="1"/>
  <c r="D70" i="4" s="1"/>
  <c r="F70" i="4" s="1"/>
  <c r="D71" i="4" s="1"/>
  <c r="F71" i="4" s="1"/>
  <c r="D72" i="4" s="1"/>
  <c r="F72" i="4" s="1"/>
  <c r="D73" i="4" s="1"/>
  <c r="F73" i="4" s="1"/>
  <c r="D74" i="4" s="1"/>
  <c r="F74" i="4" s="1"/>
  <c r="D75" i="4" s="1"/>
  <c r="F75" i="4" s="1"/>
  <c r="D76" i="4" s="1"/>
  <c r="F76" i="4" s="1"/>
  <c r="D77" i="4" s="1"/>
  <c r="F77" i="4" s="1"/>
  <c r="D78" i="4" s="1"/>
  <c r="F78" i="4" s="1"/>
  <c r="D79" i="4" s="1"/>
  <c r="F79" i="4" s="1"/>
  <c r="D80" i="4" s="1"/>
  <c r="F80" i="4" s="1"/>
  <c r="D81" i="4" s="1"/>
  <c r="F81" i="4" s="1"/>
  <c r="D82" i="4" s="1"/>
  <c r="F82" i="4" s="1"/>
  <c r="D83" i="4" s="1"/>
  <c r="F83" i="4" s="1"/>
  <c r="D84" i="4" s="1"/>
  <c r="F84" i="4" s="1"/>
  <c r="D85" i="4" s="1"/>
  <c r="F85" i="4" s="1"/>
  <c r="D86" i="4" s="1"/>
  <c r="F86" i="4" s="1"/>
  <c r="D87" i="4" s="1"/>
  <c r="F87" i="4" s="1"/>
  <c r="D88" i="4" s="1"/>
  <c r="F88" i="4" s="1"/>
  <c r="D89" i="4" s="1"/>
  <c r="F89" i="4" s="1"/>
  <c r="D90" i="4" s="1"/>
  <c r="F90" i="4" s="1"/>
  <c r="D91" i="4" s="1"/>
  <c r="F91" i="4" s="1"/>
  <c r="D92" i="4" s="1"/>
  <c r="F92" i="4" s="1"/>
  <c r="D93" i="4" s="1"/>
  <c r="F93" i="4" s="1"/>
  <c r="D94" i="4" s="1"/>
  <c r="F94" i="4" s="1"/>
  <c r="D95" i="4" s="1"/>
  <c r="F95" i="4" s="1"/>
  <c r="D96" i="4" s="1"/>
  <c r="F96" i="4" s="1"/>
  <c r="D97" i="4" s="1"/>
  <c r="F97" i="4" s="1"/>
  <c r="D98" i="4" s="1"/>
  <c r="F98" i="4" s="1"/>
  <c r="D99" i="4" s="1"/>
  <c r="F99" i="4" s="1"/>
  <c r="D100" i="4" s="1"/>
  <c r="F100" i="4" s="1"/>
  <c r="D101" i="4" s="1"/>
  <c r="F101" i="4" s="1"/>
  <c r="D102" i="4" s="1"/>
  <c r="F102" i="4" s="1"/>
  <c r="D103" i="4" s="1"/>
  <c r="F103" i="4" s="1"/>
  <c r="D104" i="4" s="1"/>
  <c r="F104" i="4" s="1"/>
  <c r="D105" i="4" s="1"/>
  <c r="F105" i="4" s="1"/>
  <c r="D106" i="4" s="1"/>
  <c r="F106" i="4" s="1"/>
  <c r="D107" i="4" s="1"/>
  <c r="F107" i="4" s="1"/>
  <c r="D108" i="4" s="1"/>
  <c r="F108" i="4" s="1"/>
  <c r="D109" i="4" s="1"/>
  <c r="F109" i="4" s="1"/>
  <c r="D110" i="4" s="1"/>
  <c r="F110" i="4" s="1"/>
  <c r="D111" i="4" s="1"/>
  <c r="F111" i="4" s="1"/>
  <c r="D112" i="4" s="1"/>
  <c r="F112" i="4" s="1"/>
  <c r="D113" i="4" s="1"/>
  <c r="F113" i="4" s="1"/>
  <c r="F115" i="4" s="1"/>
  <c r="F6" i="3" s="1"/>
  <c r="C119" i="4"/>
  <c r="L15" i="1"/>
  <c r="C119" i="5" l="1"/>
  <c r="J16" i="1"/>
  <c r="L16" i="1" s="1"/>
  <c r="N15" i="4"/>
  <c r="J20" i="4"/>
  <c r="L20" i="4" s="1"/>
  <c r="J20" i="5"/>
  <c r="L20" i="5" s="1"/>
  <c r="N19" i="5"/>
  <c r="D67" i="5"/>
  <c r="F67" i="5" s="1"/>
  <c r="D68" i="5" s="1"/>
  <c r="F68" i="5" s="1"/>
  <c r="D69" i="5" s="1"/>
  <c r="F69" i="5" s="1"/>
  <c r="D70" i="5" s="1"/>
  <c r="F70" i="5" s="1"/>
  <c r="D71" i="5" s="1"/>
  <c r="F71" i="5" s="1"/>
  <c r="D72" i="5" s="1"/>
  <c r="F72" i="5" s="1"/>
  <c r="D73" i="5" s="1"/>
  <c r="F73" i="5" s="1"/>
  <c r="D74" i="5" s="1"/>
  <c r="F74" i="5" s="1"/>
  <c r="D75" i="5" s="1"/>
  <c r="F75" i="5" s="1"/>
  <c r="D76" i="5" s="1"/>
  <c r="F76" i="5" s="1"/>
  <c r="D77" i="5" s="1"/>
  <c r="F77" i="5" s="1"/>
  <c r="D78" i="5" s="1"/>
  <c r="F78" i="5" s="1"/>
  <c r="D79" i="5" s="1"/>
  <c r="F79" i="5" s="1"/>
  <c r="D80" i="5" s="1"/>
  <c r="F80" i="5" s="1"/>
  <c r="D81" i="5" s="1"/>
  <c r="F81" i="5" s="1"/>
  <c r="D82" i="5" s="1"/>
  <c r="F82" i="5" s="1"/>
  <c r="D83" i="5" s="1"/>
  <c r="F83" i="5" s="1"/>
  <c r="D84" i="5" s="1"/>
  <c r="F84" i="5" s="1"/>
  <c r="D85" i="5" s="1"/>
  <c r="F85" i="5" s="1"/>
  <c r="D86" i="5" s="1"/>
  <c r="F86" i="5" s="1"/>
  <c r="D87" i="5" s="1"/>
  <c r="F87" i="5" s="1"/>
  <c r="D88" i="5" s="1"/>
  <c r="F88" i="5" s="1"/>
  <c r="D89" i="5" s="1"/>
  <c r="F89" i="5" s="1"/>
  <c r="D90" i="5" s="1"/>
  <c r="F90" i="5" s="1"/>
  <c r="D91" i="5" s="1"/>
  <c r="F91" i="5" s="1"/>
  <c r="D92" i="5" s="1"/>
  <c r="F92" i="5" s="1"/>
  <c r="D93" i="5" s="1"/>
  <c r="F93" i="5" s="1"/>
  <c r="D94" i="5" s="1"/>
  <c r="F94" i="5" s="1"/>
  <c r="D95" i="5" s="1"/>
  <c r="F95" i="5" s="1"/>
  <c r="D96" i="5" s="1"/>
  <c r="F96" i="5" s="1"/>
  <c r="D97" i="5" s="1"/>
  <c r="F97" i="5" s="1"/>
  <c r="D98" i="5" s="1"/>
  <c r="F98" i="5" s="1"/>
  <c r="D99" i="5" s="1"/>
  <c r="F99" i="5" s="1"/>
  <c r="D100" i="5" s="1"/>
  <c r="F100" i="5" s="1"/>
  <c r="D101" i="5" s="1"/>
  <c r="F101" i="5" s="1"/>
  <c r="D102" i="5" s="1"/>
  <c r="F102" i="5" s="1"/>
  <c r="D103" i="5" s="1"/>
  <c r="F103" i="5" s="1"/>
  <c r="D104" i="5" s="1"/>
  <c r="F104" i="5" s="1"/>
  <c r="D105" i="5" s="1"/>
  <c r="F105" i="5" s="1"/>
  <c r="D106" i="5" s="1"/>
  <c r="F106" i="5" s="1"/>
  <c r="D107" i="5" s="1"/>
  <c r="F107" i="5" s="1"/>
  <c r="D108" i="5" s="1"/>
  <c r="F108" i="5" s="1"/>
  <c r="D109" i="5" s="1"/>
  <c r="F109" i="5" s="1"/>
  <c r="D110" i="5" s="1"/>
  <c r="F110" i="5" s="1"/>
  <c r="D111" i="5" s="1"/>
  <c r="F111" i="5" s="1"/>
  <c r="D112" i="5" s="1"/>
  <c r="F112" i="5" s="1"/>
  <c r="D113" i="5" s="1"/>
  <c r="F113" i="5" s="1"/>
  <c r="F115" i="5" s="1"/>
  <c r="F7" i="3" s="1"/>
  <c r="F17" i="1"/>
  <c r="J17" i="1" l="1"/>
  <c r="L17" i="1" s="1"/>
  <c r="N17" i="4" s="1"/>
  <c r="N16" i="4"/>
  <c r="J21" i="5"/>
  <c r="L21" i="5" s="1"/>
  <c r="N20" i="5"/>
  <c r="J21" i="4"/>
  <c r="L21" i="4" s="1"/>
  <c r="D18" i="1"/>
  <c r="F18" i="1" s="1"/>
  <c r="J22" i="4" l="1"/>
  <c r="L22" i="4" s="1"/>
  <c r="J22" i="5"/>
  <c r="L22" i="5" s="1"/>
  <c r="N21" i="5"/>
  <c r="J18" i="1"/>
  <c r="L18" i="1" s="1"/>
  <c r="D19" i="1"/>
  <c r="F19" i="1" s="1"/>
  <c r="J19" i="1" l="1"/>
  <c r="L19" i="1" s="1"/>
  <c r="N18" i="4"/>
  <c r="J23" i="5"/>
  <c r="L23" i="5" s="1"/>
  <c r="N22" i="5"/>
  <c r="J23" i="4"/>
  <c r="L23" i="4" s="1"/>
  <c r="D20" i="1"/>
  <c r="F20" i="1" s="1"/>
  <c r="J24" i="4" l="1"/>
  <c r="L24" i="4" s="1"/>
  <c r="J24" i="5"/>
  <c r="L24" i="5" s="1"/>
  <c r="N23" i="5"/>
  <c r="J20" i="1"/>
  <c r="L20" i="1" s="1"/>
  <c r="N19" i="4"/>
  <c r="D21" i="1"/>
  <c r="F21" i="1" s="1"/>
  <c r="J21" i="1" l="1"/>
  <c r="L21" i="1" s="1"/>
  <c r="N20" i="4"/>
  <c r="J25" i="5"/>
  <c r="L25" i="5" s="1"/>
  <c r="N24" i="5"/>
  <c r="J25" i="4"/>
  <c r="L25" i="4" s="1"/>
  <c r="D22" i="1"/>
  <c r="F22" i="1" s="1"/>
  <c r="J26" i="4" l="1"/>
  <c r="L26" i="4" s="1"/>
  <c r="J26" i="5"/>
  <c r="L26" i="5" s="1"/>
  <c r="N25" i="5"/>
  <c r="J22" i="1"/>
  <c r="L22" i="1" s="1"/>
  <c r="N21" i="4"/>
  <c r="D23" i="1"/>
  <c r="F23" i="1" s="1"/>
  <c r="J23" i="1" l="1"/>
  <c r="L23" i="1" s="1"/>
  <c r="N22" i="4"/>
  <c r="J27" i="5"/>
  <c r="L27" i="5" s="1"/>
  <c r="N26" i="5"/>
  <c r="J27" i="4"/>
  <c r="L27" i="4" s="1"/>
  <c r="D24" i="1"/>
  <c r="F24" i="1" s="1"/>
  <c r="J28" i="4" l="1"/>
  <c r="L28" i="4" s="1"/>
  <c r="J28" i="5"/>
  <c r="L28" i="5" s="1"/>
  <c r="N27" i="5"/>
  <c r="J24" i="1"/>
  <c r="L24" i="1" s="1"/>
  <c r="N23" i="4"/>
  <c r="D25" i="1"/>
  <c r="F25" i="1" s="1"/>
  <c r="J25" i="1" l="1"/>
  <c r="L25" i="1" s="1"/>
  <c r="N24" i="4"/>
  <c r="J29" i="5"/>
  <c r="L29" i="5" s="1"/>
  <c r="N28" i="5"/>
  <c r="J29" i="4"/>
  <c r="L29" i="4" s="1"/>
  <c r="D26" i="1"/>
  <c r="F26" i="1" s="1"/>
  <c r="J30" i="4" l="1"/>
  <c r="L30" i="4" s="1"/>
  <c r="J30" i="5"/>
  <c r="L30" i="5" s="1"/>
  <c r="N29" i="5"/>
  <c r="J26" i="1"/>
  <c r="L26" i="1" s="1"/>
  <c r="N25" i="4"/>
  <c r="D27" i="1"/>
  <c r="F27" i="1" s="1"/>
  <c r="J27" i="1" l="1"/>
  <c r="L27" i="1" s="1"/>
  <c r="N26" i="4"/>
  <c r="J31" i="5"/>
  <c r="L31" i="5" s="1"/>
  <c r="N30" i="5"/>
  <c r="J31" i="4"/>
  <c r="L31" i="4" s="1"/>
  <c r="D28" i="1"/>
  <c r="F28" i="1" s="1"/>
  <c r="J32" i="4" l="1"/>
  <c r="L32" i="4" s="1"/>
  <c r="J32" i="5"/>
  <c r="L32" i="5" s="1"/>
  <c r="N31" i="5"/>
  <c r="J28" i="1"/>
  <c r="L28" i="1" s="1"/>
  <c r="N27" i="4"/>
  <c r="D29" i="1"/>
  <c r="F29" i="1" s="1"/>
  <c r="J29" i="1" l="1"/>
  <c r="L29" i="1" s="1"/>
  <c r="N28" i="4"/>
  <c r="J33" i="5"/>
  <c r="L33" i="5" s="1"/>
  <c r="N32" i="5"/>
  <c r="J33" i="4"/>
  <c r="L33" i="4" s="1"/>
  <c r="D30" i="1"/>
  <c r="F30" i="1" s="1"/>
  <c r="J34" i="4" l="1"/>
  <c r="L34" i="4" s="1"/>
  <c r="J34" i="5"/>
  <c r="L34" i="5" s="1"/>
  <c r="N33" i="5"/>
  <c r="J30" i="1"/>
  <c r="L30" i="1" s="1"/>
  <c r="N29" i="4"/>
  <c r="D31" i="1"/>
  <c r="F31" i="1" s="1"/>
  <c r="J31" i="1" l="1"/>
  <c r="L31" i="1" s="1"/>
  <c r="N30" i="4"/>
  <c r="J35" i="5"/>
  <c r="L35" i="5" s="1"/>
  <c r="N34" i="5"/>
  <c r="J35" i="4"/>
  <c r="L35" i="4" s="1"/>
  <c r="D32" i="1"/>
  <c r="F32" i="1" s="1"/>
  <c r="J36" i="4" l="1"/>
  <c r="L36" i="4" s="1"/>
  <c r="J36" i="5"/>
  <c r="L36" i="5" s="1"/>
  <c r="N35" i="5"/>
  <c r="J32" i="1"/>
  <c r="L32" i="1" s="1"/>
  <c r="N31" i="4"/>
  <c r="D33" i="1"/>
  <c r="F33" i="1" s="1"/>
  <c r="J33" i="1" l="1"/>
  <c r="L33" i="1" s="1"/>
  <c r="N32" i="4"/>
  <c r="J37" i="5"/>
  <c r="L37" i="5" s="1"/>
  <c r="N36" i="5"/>
  <c r="J37" i="4"/>
  <c r="L37" i="4" s="1"/>
  <c r="D34" i="1"/>
  <c r="F34" i="1" s="1"/>
  <c r="J38" i="4" l="1"/>
  <c r="L38" i="4" s="1"/>
  <c r="J38" i="5"/>
  <c r="L38" i="5" s="1"/>
  <c r="N37" i="5"/>
  <c r="J34" i="1"/>
  <c r="L34" i="1" s="1"/>
  <c r="N33" i="4"/>
  <c r="D35" i="1"/>
  <c r="F35" i="1" s="1"/>
  <c r="J35" i="1" l="1"/>
  <c r="L35" i="1" s="1"/>
  <c r="N34" i="4"/>
  <c r="J39" i="5"/>
  <c r="L39" i="5" s="1"/>
  <c r="N38" i="5"/>
  <c r="J39" i="4"/>
  <c r="L39" i="4" s="1"/>
  <c r="D36" i="1"/>
  <c r="F36" i="1" s="1"/>
  <c r="J40" i="4" l="1"/>
  <c r="L40" i="4" s="1"/>
  <c r="J40" i="5"/>
  <c r="L40" i="5" s="1"/>
  <c r="N39" i="5"/>
  <c r="J36" i="1"/>
  <c r="L36" i="1" s="1"/>
  <c r="N35" i="4"/>
  <c r="D37" i="1"/>
  <c r="F37" i="1" s="1"/>
  <c r="J37" i="1" l="1"/>
  <c r="L37" i="1" s="1"/>
  <c r="N36" i="4"/>
  <c r="J41" i="5"/>
  <c r="L41" i="5" s="1"/>
  <c r="N40" i="5"/>
  <c r="J41" i="4"/>
  <c r="L41" i="4" s="1"/>
  <c r="D38" i="1"/>
  <c r="F38" i="1" s="1"/>
  <c r="J42" i="4" l="1"/>
  <c r="L42" i="4" s="1"/>
  <c r="J42" i="5"/>
  <c r="L42" i="5" s="1"/>
  <c r="N41" i="5"/>
  <c r="J38" i="1"/>
  <c r="L38" i="1" s="1"/>
  <c r="N37" i="4"/>
  <c r="D39" i="1"/>
  <c r="F39" i="1" s="1"/>
  <c r="J39" i="1" l="1"/>
  <c r="L39" i="1" s="1"/>
  <c r="N38" i="4"/>
  <c r="J43" i="5"/>
  <c r="L43" i="5" s="1"/>
  <c r="N42" i="5"/>
  <c r="J43" i="4"/>
  <c r="L43" i="4" s="1"/>
  <c r="D40" i="1"/>
  <c r="F40" i="1" s="1"/>
  <c r="J44" i="4" l="1"/>
  <c r="L44" i="4" s="1"/>
  <c r="J44" i="5"/>
  <c r="L44" i="5" s="1"/>
  <c r="N43" i="5"/>
  <c r="J40" i="1"/>
  <c r="L40" i="1" s="1"/>
  <c r="N39" i="4"/>
  <c r="D41" i="1"/>
  <c r="F41" i="1" s="1"/>
  <c r="J41" i="1" l="1"/>
  <c r="L41" i="1" s="1"/>
  <c r="N40" i="4"/>
  <c r="J45" i="5"/>
  <c r="L45" i="5" s="1"/>
  <c r="N44" i="5"/>
  <c r="J45" i="4"/>
  <c r="L45" i="4" s="1"/>
  <c r="D42" i="1"/>
  <c r="F42" i="1" s="1"/>
  <c r="J46" i="4" l="1"/>
  <c r="L46" i="4" s="1"/>
  <c r="J46" i="5"/>
  <c r="L46" i="5" s="1"/>
  <c r="N45" i="5"/>
  <c r="J42" i="1"/>
  <c r="L42" i="1" s="1"/>
  <c r="N41" i="4"/>
  <c r="D43" i="1"/>
  <c r="F43" i="1" s="1"/>
  <c r="J43" i="1" l="1"/>
  <c r="L43" i="1" s="1"/>
  <c r="N42" i="4"/>
  <c r="J47" i="5"/>
  <c r="L47" i="5" s="1"/>
  <c r="N46" i="5"/>
  <c r="J47" i="4"/>
  <c r="L47" i="4" s="1"/>
  <c r="D44" i="1"/>
  <c r="F44" i="1" s="1"/>
  <c r="J48" i="4" l="1"/>
  <c r="L48" i="4" s="1"/>
  <c r="J48" i="5"/>
  <c r="L48" i="5" s="1"/>
  <c r="N47" i="5"/>
  <c r="J44" i="1"/>
  <c r="L44" i="1" s="1"/>
  <c r="N43" i="4"/>
  <c r="D45" i="1"/>
  <c r="F45" i="1" s="1"/>
  <c r="J45" i="1" l="1"/>
  <c r="L45" i="1" s="1"/>
  <c r="N44" i="4"/>
  <c r="J49" i="5"/>
  <c r="L49" i="5" s="1"/>
  <c r="N48" i="5"/>
  <c r="J49" i="4"/>
  <c r="L49" i="4" s="1"/>
  <c r="D46" i="1"/>
  <c r="F46" i="1" s="1"/>
  <c r="J50" i="4" l="1"/>
  <c r="L50" i="4" s="1"/>
  <c r="J50" i="5"/>
  <c r="L50" i="5" s="1"/>
  <c r="N49" i="5"/>
  <c r="J46" i="1"/>
  <c r="L46" i="1" s="1"/>
  <c r="N45" i="4"/>
  <c r="D47" i="1"/>
  <c r="F47" i="1" s="1"/>
  <c r="J47" i="1" l="1"/>
  <c r="L47" i="1" s="1"/>
  <c r="N46" i="4"/>
  <c r="J51" i="5"/>
  <c r="N50" i="5"/>
  <c r="J51" i="4"/>
  <c r="D48" i="1"/>
  <c r="F48" i="1" s="1"/>
  <c r="L51" i="4" l="1"/>
  <c r="I119" i="4"/>
  <c r="L51" i="5"/>
  <c r="I119" i="5"/>
  <c r="J48" i="1"/>
  <c r="L48" i="1" s="1"/>
  <c r="N47" i="4"/>
  <c r="D49" i="1"/>
  <c r="F49" i="1" s="1"/>
  <c r="J49" i="1" l="1"/>
  <c r="L49" i="1" s="1"/>
  <c r="N48" i="4"/>
  <c r="J52" i="5"/>
  <c r="L52" i="5" s="1"/>
  <c r="N51" i="5"/>
  <c r="J52" i="4"/>
  <c r="L52" i="4" s="1"/>
  <c r="D50" i="1"/>
  <c r="F50" i="1" s="1"/>
  <c r="J53" i="4" l="1"/>
  <c r="L53" i="4" s="1"/>
  <c r="J53" i="5"/>
  <c r="L53" i="5" s="1"/>
  <c r="N52" i="5"/>
  <c r="J50" i="1"/>
  <c r="L50" i="1" s="1"/>
  <c r="N49" i="4"/>
  <c r="D51" i="1"/>
  <c r="C119" i="1" s="1"/>
  <c r="J51" i="1" l="1"/>
  <c r="N50" i="4"/>
  <c r="J54" i="5"/>
  <c r="L54" i="5" s="1"/>
  <c r="N53" i="5"/>
  <c r="J54" i="4"/>
  <c r="L54" i="4" s="1"/>
  <c r="F51" i="1"/>
  <c r="J55" i="4" l="1"/>
  <c r="L55" i="4" s="1"/>
  <c r="J55" i="5"/>
  <c r="L55" i="5" s="1"/>
  <c r="N54" i="5"/>
  <c r="I119" i="1"/>
  <c r="C79" i="6" s="1"/>
  <c r="L51" i="1"/>
  <c r="D52" i="1"/>
  <c r="F52" i="1" s="1"/>
  <c r="J56" i="5" l="1"/>
  <c r="L56" i="5" s="1"/>
  <c r="N55" i="5"/>
  <c r="J56" i="4"/>
  <c r="L56" i="4" s="1"/>
  <c r="J52" i="1"/>
  <c r="L52" i="1" s="1"/>
  <c r="N51" i="4"/>
  <c r="D53" i="1"/>
  <c r="F53" i="1" s="1"/>
  <c r="J53" i="1" l="1"/>
  <c r="L53" i="1" s="1"/>
  <c r="N52" i="4"/>
  <c r="J57" i="4"/>
  <c r="L57" i="4" s="1"/>
  <c r="J57" i="5"/>
  <c r="L57" i="5" s="1"/>
  <c r="N56" i="5"/>
  <c r="D54" i="1"/>
  <c r="F54" i="1" s="1"/>
  <c r="J58" i="5" l="1"/>
  <c r="L58" i="5" s="1"/>
  <c r="N57" i="5"/>
  <c r="J58" i="4"/>
  <c r="L58" i="4" s="1"/>
  <c r="J54" i="1"/>
  <c r="L54" i="1" s="1"/>
  <c r="N53" i="4"/>
  <c r="D55" i="1"/>
  <c r="F55" i="1" s="1"/>
  <c r="J59" i="4" l="1"/>
  <c r="L59" i="4" s="1"/>
  <c r="J59" i="5"/>
  <c r="L59" i="5" s="1"/>
  <c r="N58" i="5"/>
  <c r="J55" i="1"/>
  <c r="L55" i="1" s="1"/>
  <c r="N54" i="4"/>
  <c r="D56" i="1"/>
  <c r="F56" i="1" s="1"/>
  <c r="J56" i="1" l="1"/>
  <c r="L56" i="1" s="1"/>
  <c r="N55" i="4"/>
  <c r="J60" i="5"/>
  <c r="L60" i="5" s="1"/>
  <c r="N59" i="5"/>
  <c r="J60" i="4"/>
  <c r="L60" i="4" s="1"/>
  <c r="D57" i="1"/>
  <c r="F57" i="1" s="1"/>
  <c r="J61" i="4" l="1"/>
  <c r="L61" i="4" s="1"/>
  <c r="J61" i="5"/>
  <c r="L61" i="5" s="1"/>
  <c r="N60" i="5"/>
  <c r="J57" i="1"/>
  <c r="L57" i="1" s="1"/>
  <c r="N56" i="4"/>
  <c r="D58" i="1"/>
  <c r="F58" i="1" s="1"/>
  <c r="J58" i="1" l="1"/>
  <c r="L58" i="1" s="1"/>
  <c r="N57" i="4"/>
  <c r="J62" i="5"/>
  <c r="L62" i="5" s="1"/>
  <c r="N61" i="5"/>
  <c r="J62" i="4"/>
  <c r="L62" i="4" s="1"/>
  <c r="D59" i="1"/>
  <c r="F59" i="1" s="1"/>
  <c r="J63" i="4" l="1"/>
  <c r="L63" i="4" s="1"/>
  <c r="J63" i="5"/>
  <c r="L63" i="5" s="1"/>
  <c r="N62" i="5"/>
  <c r="J59" i="1"/>
  <c r="L59" i="1" s="1"/>
  <c r="N58" i="4"/>
  <c r="D60" i="1"/>
  <c r="F60" i="1" s="1"/>
  <c r="J60" i="1" l="1"/>
  <c r="L60" i="1" s="1"/>
  <c r="N59" i="4"/>
  <c r="J64" i="5"/>
  <c r="L64" i="5" s="1"/>
  <c r="N63" i="5"/>
  <c r="J64" i="4"/>
  <c r="L64" i="4" s="1"/>
  <c r="D61" i="1"/>
  <c r="F61" i="1" s="1"/>
  <c r="J65" i="5" l="1"/>
  <c r="L65" i="5" s="1"/>
  <c r="N64" i="5"/>
  <c r="J61" i="1"/>
  <c r="L61" i="1" s="1"/>
  <c r="N60" i="4"/>
  <c r="J65" i="4"/>
  <c r="L65" i="4" s="1"/>
  <c r="D62" i="1"/>
  <c r="F62" i="1" s="1"/>
  <c r="J66" i="4" l="1"/>
  <c r="L66" i="4" s="1"/>
  <c r="J62" i="1"/>
  <c r="L62" i="1" s="1"/>
  <c r="N61" i="4"/>
  <c r="J66" i="5"/>
  <c r="L66" i="5" s="1"/>
  <c r="N65" i="5"/>
  <c r="D63" i="1"/>
  <c r="F63" i="1" s="1"/>
  <c r="K7" i="3"/>
  <c r="J67" i="5" l="1"/>
  <c r="L67" i="5" s="1"/>
  <c r="N66" i="5"/>
  <c r="J63" i="1"/>
  <c r="L63" i="1" s="1"/>
  <c r="N62" i="4"/>
  <c r="J67" i="4"/>
  <c r="L67" i="4" s="1"/>
  <c r="D64" i="1"/>
  <c r="F64" i="1" s="1"/>
  <c r="J64" i="1" l="1"/>
  <c r="L64" i="1" s="1"/>
  <c r="N63" i="4"/>
  <c r="J68" i="5"/>
  <c r="L68" i="5" s="1"/>
  <c r="N67" i="5"/>
  <c r="J68" i="4"/>
  <c r="L68" i="4" s="1"/>
  <c r="D65" i="1"/>
  <c r="F65" i="1" s="1"/>
  <c r="J69" i="4" l="1"/>
  <c r="L69" i="4" s="1"/>
  <c r="J69" i="5"/>
  <c r="L69" i="5" s="1"/>
  <c r="N68" i="5"/>
  <c r="J65" i="1"/>
  <c r="L65" i="1" s="1"/>
  <c r="N64" i="4"/>
  <c r="D66" i="1"/>
  <c r="F66" i="1" s="1"/>
  <c r="J66" i="1" l="1"/>
  <c r="L66" i="1" s="1"/>
  <c r="N65" i="4"/>
  <c r="J70" i="5"/>
  <c r="L70" i="5" s="1"/>
  <c r="N69" i="5"/>
  <c r="J70" i="4"/>
  <c r="L70" i="4" s="1"/>
  <c r="D67" i="1"/>
  <c r="F67" i="1" s="1"/>
  <c r="J71" i="4" l="1"/>
  <c r="L71" i="4" s="1"/>
  <c r="J71" i="5"/>
  <c r="L71" i="5" s="1"/>
  <c r="N70" i="5"/>
  <c r="J67" i="1"/>
  <c r="L67" i="1" s="1"/>
  <c r="N66" i="4"/>
  <c r="D68" i="1"/>
  <c r="F68" i="1" s="1"/>
  <c r="J68" i="1" l="1"/>
  <c r="L68" i="1" s="1"/>
  <c r="N67" i="4"/>
  <c r="J72" i="5"/>
  <c r="L72" i="5" s="1"/>
  <c r="N71" i="5"/>
  <c r="J72" i="4"/>
  <c r="L72" i="4" s="1"/>
  <c r="D69" i="1"/>
  <c r="F69" i="1" s="1"/>
  <c r="J73" i="4" l="1"/>
  <c r="L73" i="4" s="1"/>
  <c r="J73" i="5"/>
  <c r="L73" i="5" s="1"/>
  <c r="N72" i="5"/>
  <c r="J69" i="1"/>
  <c r="L69" i="1" s="1"/>
  <c r="N68" i="4"/>
  <c r="D70" i="1"/>
  <c r="F70" i="1" s="1"/>
  <c r="J70" i="1" l="1"/>
  <c r="L70" i="1" s="1"/>
  <c r="N69" i="4"/>
  <c r="J74" i="5"/>
  <c r="L74" i="5" s="1"/>
  <c r="N73" i="5"/>
  <c r="J74" i="4"/>
  <c r="L74" i="4" s="1"/>
  <c r="D71" i="1"/>
  <c r="F71" i="1" s="1"/>
  <c r="J75" i="4" l="1"/>
  <c r="L75" i="4" s="1"/>
  <c r="J75" i="5"/>
  <c r="L75" i="5" s="1"/>
  <c r="N74" i="5"/>
  <c r="J71" i="1"/>
  <c r="L71" i="1" s="1"/>
  <c r="N70" i="4"/>
  <c r="D72" i="1"/>
  <c r="F72" i="1" s="1"/>
  <c r="J72" i="1" l="1"/>
  <c r="L72" i="1" s="1"/>
  <c r="N71" i="4"/>
  <c r="J76" i="5"/>
  <c r="L76" i="5" s="1"/>
  <c r="N75" i="5"/>
  <c r="J76" i="4"/>
  <c r="L76" i="4" s="1"/>
  <c r="D73" i="1"/>
  <c r="F73" i="1" s="1"/>
  <c r="J77" i="4" l="1"/>
  <c r="L77" i="4" s="1"/>
  <c r="J77" i="5"/>
  <c r="L77" i="5" s="1"/>
  <c r="N76" i="5"/>
  <c r="J73" i="1"/>
  <c r="L73" i="1" s="1"/>
  <c r="N72" i="4"/>
  <c r="D74" i="1"/>
  <c r="F74" i="1" s="1"/>
  <c r="J74" i="1" l="1"/>
  <c r="L74" i="1" s="1"/>
  <c r="N73" i="4"/>
  <c r="J78" i="5"/>
  <c r="L78" i="5" s="1"/>
  <c r="N77" i="5"/>
  <c r="J78" i="4"/>
  <c r="L78" i="4" s="1"/>
  <c r="D75" i="1"/>
  <c r="F75" i="1" s="1"/>
  <c r="J79" i="4" l="1"/>
  <c r="L79" i="4" s="1"/>
  <c r="J79" i="5"/>
  <c r="L79" i="5" s="1"/>
  <c r="N78" i="5"/>
  <c r="J75" i="1"/>
  <c r="L75" i="1" s="1"/>
  <c r="N74" i="4"/>
  <c r="D76" i="1"/>
  <c r="F76" i="1" s="1"/>
  <c r="J76" i="1" l="1"/>
  <c r="L76" i="1" s="1"/>
  <c r="N75" i="4"/>
  <c r="J80" i="5"/>
  <c r="L80" i="5" s="1"/>
  <c r="N79" i="5"/>
  <c r="J80" i="4"/>
  <c r="L80" i="4" s="1"/>
  <c r="D77" i="1"/>
  <c r="F77" i="1" s="1"/>
  <c r="J81" i="4" l="1"/>
  <c r="L81" i="4" s="1"/>
  <c r="J81" i="5"/>
  <c r="L81" i="5" s="1"/>
  <c r="N80" i="5"/>
  <c r="J77" i="1"/>
  <c r="L77" i="1" s="1"/>
  <c r="N76" i="4"/>
  <c r="D78" i="1"/>
  <c r="F78" i="1" s="1"/>
  <c r="J78" i="1" l="1"/>
  <c r="L78" i="1" s="1"/>
  <c r="N77" i="4"/>
  <c r="J82" i="5"/>
  <c r="L82" i="5" s="1"/>
  <c r="N81" i="5"/>
  <c r="J82" i="4"/>
  <c r="L82" i="4" s="1"/>
  <c r="D79" i="1"/>
  <c r="F79" i="1" s="1"/>
  <c r="J83" i="4" l="1"/>
  <c r="L83" i="4" s="1"/>
  <c r="J83" i="5"/>
  <c r="L83" i="5" s="1"/>
  <c r="N82" i="5"/>
  <c r="J79" i="1"/>
  <c r="L79" i="1" s="1"/>
  <c r="N78" i="4"/>
  <c r="D80" i="1"/>
  <c r="F80" i="1" s="1"/>
  <c r="J80" i="1" l="1"/>
  <c r="L80" i="1" s="1"/>
  <c r="N79" i="4"/>
  <c r="J84" i="5"/>
  <c r="L84" i="5" s="1"/>
  <c r="N83" i="5"/>
  <c r="J84" i="4"/>
  <c r="L84" i="4" s="1"/>
  <c r="D81" i="1"/>
  <c r="F81" i="1" s="1"/>
  <c r="J85" i="5" l="1"/>
  <c r="L85" i="5" s="1"/>
  <c r="N84" i="5"/>
  <c r="J81" i="1"/>
  <c r="L81" i="1" s="1"/>
  <c r="N80" i="4"/>
  <c r="J85" i="4"/>
  <c r="L85" i="4" s="1"/>
  <c r="D82" i="1"/>
  <c r="F82" i="1" s="1"/>
  <c r="J86" i="4" l="1"/>
  <c r="L86" i="4" s="1"/>
  <c r="J82" i="1"/>
  <c r="L82" i="1" s="1"/>
  <c r="N81" i="4"/>
  <c r="J86" i="5"/>
  <c r="L86" i="5" s="1"/>
  <c r="N85" i="5"/>
  <c r="D83" i="1"/>
  <c r="F83" i="1" s="1"/>
  <c r="J87" i="5" l="1"/>
  <c r="L87" i="5" s="1"/>
  <c r="N86" i="5"/>
  <c r="J83" i="1"/>
  <c r="L83" i="1" s="1"/>
  <c r="N82" i="4"/>
  <c r="J87" i="4"/>
  <c r="L87" i="4" s="1"/>
  <c r="D84" i="1"/>
  <c r="F84" i="1" s="1"/>
  <c r="J88" i="4" l="1"/>
  <c r="L88" i="4" s="1"/>
  <c r="J84" i="1"/>
  <c r="L84" i="1" s="1"/>
  <c r="N83" i="4"/>
  <c r="J88" i="5"/>
  <c r="L88" i="5" s="1"/>
  <c r="N87" i="5"/>
  <c r="D85" i="1"/>
  <c r="F85" i="1" s="1"/>
  <c r="J89" i="5" l="1"/>
  <c r="L89" i="5" s="1"/>
  <c r="N88" i="5"/>
  <c r="J85" i="1"/>
  <c r="L85" i="1" s="1"/>
  <c r="N84" i="4"/>
  <c r="J89" i="4"/>
  <c r="L89" i="4" s="1"/>
  <c r="D86" i="1"/>
  <c r="F86" i="1" s="1"/>
  <c r="J90" i="4" l="1"/>
  <c r="L90" i="4" s="1"/>
  <c r="J86" i="1"/>
  <c r="L86" i="1" s="1"/>
  <c r="N85" i="4"/>
  <c r="J90" i="5"/>
  <c r="L90" i="5" s="1"/>
  <c r="N89" i="5"/>
  <c r="D87" i="1"/>
  <c r="F87" i="1" s="1"/>
  <c r="J91" i="5" l="1"/>
  <c r="L91" i="5" s="1"/>
  <c r="N90" i="5"/>
  <c r="J87" i="1"/>
  <c r="L87" i="1" s="1"/>
  <c r="N86" i="4"/>
  <c r="J91" i="4"/>
  <c r="L91" i="4" s="1"/>
  <c r="D88" i="1"/>
  <c r="F88" i="1" s="1"/>
  <c r="J92" i="4" l="1"/>
  <c r="L92" i="4" s="1"/>
  <c r="J88" i="1"/>
  <c r="L88" i="1" s="1"/>
  <c r="N87" i="4"/>
  <c r="J92" i="5"/>
  <c r="L92" i="5" s="1"/>
  <c r="N91" i="5"/>
  <c r="D89" i="1"/>
  <c r="F89" i="1" s="1"/>
  <c r="J93" i="5" l="1"/>
  <c r="L93" i="5" s="1"/>
  <c r="N92" i="5"/>
  <c r="J89" i="1"/>
  <c r="L89" i="1" s="1"/>
  <c r="N88" i="4"/>
  <c r="J93" i="4"/>
  <c r="L93" i="4" s="1"/>
  <c r="D90" i="1"/>
  <c r="F90" i="1" s="1"/>
  <c r="J94" i="4" l="1"/>
  <c r="L94" i="4" s="1"/>
  <c r="J90" i="1"/>
  <c r="L90" i="1" s="1"/>
  <c r="N89" i="4"/>
  <c r="J94" i="5"/>
  <c r="L94" i="5" s="1"/>
  <c r="N93" i="5"/>
  <c r="D91" i="1"/>
  <c r="F91" i="1" s="1"/>
  <c r="J95" i="5" l="1"/>
  <c r="L95" i="5" s="1"/>
  <c r="N94" i="5"/>
  <c r="J91" i="1"/>
  <c r="L91" i="1" s="1"/>
  <c r="N90" i="4"/>
  <c r="J95" i="4"/>
  <c r="L95" i="4" s="1"/>
  <c r="D92" i="1"/>
  <c r="F92" i="1" s="1"/>
  <c r="J96" i="4" l="1"/>
  <c r="L96" i="4" s="1"/>
  <c r="J92" i="1"/>
  <c r="L92" i="1" s="1"/>
  <c r="N91" i="4"/>
  <c r="J96" i="5"/>
  <c r="L96" i="5" s="1"/>
  <c r="N95" i="5"/>
  <c r="D93" i="1"/>
  <c r="F93" i="1" s="1"/>
  <c r="J97" i="5" l="1"/>
  <c r="L97" i="5" s="1"/>
  <c r="N96" i="5"/>
  <c r="J93" i="1"/>
  <c r="L93" i="1" s="1"/>
  <c r="N92" i="4"/>
  <c r="J97" i="4"/>
  <c r="L97" i="4" s="1"/>
  <c r="D94" i="1"/>
  <c r="F94" i="1" s="1"/>
  <c r="J98" i="4" l="1"/>
  <c r="L98" i="4" s="1"/>
  <c r="J94" i="1"/>
  <c r="L94" i="1" s="1"/>
  <c r="N93" i="4"/>
  <c r="J98" i="5"/>
  <c r="L98" i="5" s="1"/>
  <c r="N97" i="5"/>
  <c r="D95" i="1"/>
  <c r="F95" i="1" s="1"/>
  <c r="J99" i="5" l="1"/>
  <c r="L99" i="5" s="1"/>
  <c r="N98" i="5"/>
  <c r="J95" i="1"/>
  <c r="L95" i="1" s="1"/>
  <c r="N94" i="4"/>
  <c r="J99" i="4"/>
  <c r="L99" i="4" s="1"/>
  <c r="D96" i="1"/>
  <c r="F96" i="1" s="1"/>
  <c r="J100" i="4" l="1"/>
  <c r="L100" i="4" s="1"/>
  <c r="J96" i="1"/>
  <c r="L96" i="1" s="1"/>
  <c r="N95" i="4"/>
  <c r="J100" i="5"/>
  <c r="L100" i="5" s="1"/>
  <c r="N99" i="5"/>
  <c r="D97" i="1"/>
  <c r="F97" i="1" s="1"/>
  <c r="J101" i="5" l="1"/>
  <c r="L101" i="5" s="1"/>
  <c r="N100" i="5"/>
  <c r="J97" i="1"/>
  <c r="L97" i="1" s="1"/>
  <c r="N96" i="4"/>
  <c r="J101" i="4"/>
  <c r="L101" i="4" s="1"/>
  <c r="D98" i="1"/>
  <c r="F98" i="1" s="1"/>
  <c r="J102" i="4" l="1"/>
  <c r="L102" i="4" s="1"/>
  <c r="J98" i="1"/>
  <c r="L98" i="1" s="1"/>
  <c r="N97" i="4"/>
  <c r="J102" i="5"/>
  <c r="L102" i="5" s="1"/>
  <c r="N101" i="5"/>
  <c r="D99" i="1"/>
  <c r="F99" i="1" s="1"/>
  <c r="J103" i="5" l="1"/>
  <c r="L103" i="5" s="1"/>
  <c r="N102" i="5"/>
  <c r="J99" i="1"/>
  <c r="L99" i="1" s="1"/>
  <c r="N98" i="4"/>
  <c r="J103" i="4"/>
  <c r="L103" i="4" s="1"/>
  <c r="D100" i="1"/>
  <c r="F100" i="1" s="1"/>
  <c r="J104" i="4" l="1"/>
  <c r="L104" i="4" s="1"/>
  <c r="J100" i="1"/>
  <c r="L100" i="1" s="1"/>
  <c r="N99" i="4"/>
  <c r="J104" i="5"/>
  <c r="L104" i="5" s="1"/>
  <c r="N103" i="5"/>
  <c r="D101" i="1"/>
  <c r="F101" i="1" s="1"/>
  <c r="J105" i="5" l="1"/>
  <c r="L105" i="5" s="1"/>
  <c r="N104" i="5"/>
  <c r="J101" i="1"/>
  <c r="L101" i="1" s="1"/>
  <c r="N100" i="4"/>
  <c r="J105" i="4"/>
  <c r="L105" i="4" s="1"/>
  <c r="D102" i="1"/>
  <c r="F102" i="1" s="1"/>
  <c r="J106" i="4" l="1"/>
  <c r="L106" i="4" s="1"/>
  <c r="J102" i="1"/>
  <c r="L102" i="1" s="1"/>
  <c r="N101" i="4"/>
  <c r="J106" i="5"/>
  <c r="L106" i="5" s="1"/>
  <c r="N105" i="5"/>
  <c r="D103" i="1"/>
  <c r="F103" i="1" s="1"/>
  <c r="J107" i="5" l="1"/>
  <c r="L107" i="5" s="1"/>
  <c r="N106" i="5"/>
  <c r="J103" i="1"/>
  <c r="L103" i="1" s="1"/>
  <c r="N102" i="4"/>
  <c r="J107" i="4"/>
  <c r="L107" i="4" s="1"/>
  <c r="D104" i="1"/>
  <c r="F104" i="1" s="1"/>
  <c r="J108" i="4" l="1"/>
  <c r="L108" i="4" s="1"/>
  <c r="J104" i="1"/>
  <c r="L104" i="1" s="1"/>
  <c r="N103" i="4"/>
  <c r="J108" i="5"/>
  <c r="L108" i="5" s="1"/>
  <c r="N107" i="5"/>
  <c r="D105" i="1"/>
  <c r="F105" i="1" s="1"/>
  <c r="J109" i="5" l="1"/>
  <c r="L109" i="5" s="1"/>
  <c r="N108" i="5"/>
  <c r="J105" i="1"/>
  <c r="L105" i="1" s="1"/>
  <c r="N104" i="4"/>
  <c r="J109" i="4"/>
  <c r="L109" i="4" s="1"/>
  <c r="D106" i="1"/>
  <c r="F106" i="1" s="1"/>
  <c r="J110" i="4" l="1"/>
  <c r="L110" i="4" s="1"/>
  <c r="J106" i="1"/>
  <c r="L106" i="1" s="1"/>
  <c r="N105" i="4"/>
  <c r="J110" i="5"/>
  <c r="L110" i="5" s="1"/>
  <c r="N109" i="5"/>
  <c r="D107" i="1"/>
  <c r="F107" i="1" s="1"/>
  <c r="J111" i="5" l="1"/>
  <c r="L111" i="5" s="1"/>
  <c r="N110" i="5"/>
  <c r="J107" i="1"/>
  <c r="L107" i="1" s="1"/>
  <c r="N106" i="4"/>
  <c r="J111" i="4"/>
  <c r="L111" i="4" s="1"/>
  <c r="D108" i="1"/>
  <c r="F108" i="1" s="1"/>
  <c r="J112" i="4" l="1"/>
  <c r="L112" i="4" s="1"/>
  <c r="J108" i="1"/>
  <c r="L108" i="1" s="1"/>
  <c r="N107" i="4"/>
  <c r="J112" i="5"/>
  <c r="L112" i="5" s="1"/>
  <c r="N111" i="5"/>
  <c r="D109" i="1"/>
  <c r="F109" i="1" s="1"/>
  <c r="J113" i="5" l="1"/>
  <c r="L113" i="5" s="1"/>
  <c r="L4" i="5" s="1"/>
  <c r="J4" i="5" s="1"/>
  <c r="G7" i="3" s="1"/>
  <c r="H7" i="3" s="1"/>
  <c r="N112" i="5"/>
  <c r="J109" i="1"/>
  <c r="L109" i="1" s="1"/>
  <c r="N108" i="4"/>
  <c r="J113" i="4"/>
  <c r="L113" i="4" s="1"/>
  <c r="L4" i="4" s="1"/>
  <c r="J4" i="4" s="1"/>
  <c r="G6" i="3" s="1"/>
  <c r="H6" i="3" s="1"/>
  <c r="D110" i="1"/>
  <c r="F110" i="1" s="1"/>
  <c r="J7" i="3" l="1"/>
  <c r="J110" i="1"/>
  <c r="L110" i="1" s="1"/>
  <c r="N109" i="4"/>
  <c r="D111" i="1"/>
  <c r="F111" i="1" s="1"/>
  <c r="D112" i="1" s="1"/>
  <c r="F112" i="1" s="1"/>
  <c r="J111" i="1" l="1"/>
  <c r="L111" i="1" s="1"/>
  <c r="N110" i="4"/>
  <c r="D113" i="1"/>
  <c r="F113" i="1" s="1"/>
  <c r="F115" i="1" l="1"/>
  <c r="F5" i="3" s="1"/>
  <c r="K6" i="3" s="1"/>
  <c r="C77" i="6" s="1"/>
  <c r="J112" i="1"/>
  <c r="L112" i="1" s="1"/>
  <c r="N111" i="4"/>
  <c r="J113" i="1" l="1"/>
  <c r="L113" i="1" s="1"/>
  <c r="L4" i="1" s="1"/>
  <c r="C69" i="6" s="1"/>
  <c r="N112" i="4"/>
  <c r="C75" i="6" s="1"/>
  <c r="J4" i="1" l="1"/>
  <c r="G5" i="3" s="1"/>
  <c r="H5" i="3" s="1"/>
  <c r="J6" i="3" s="1"/>
  <c r="C76" i="6" s="1"/>
</calcChain>
</file>

<file path=xl/sharedStrings.xml><?xml version="1.0" encoding="utf-8"?>
<sst xmlns="http://schemas.openxmlformats.org/spreadsheetml/2006/main" count="204" uniqueCount="120">
  <si>
    <t>Initial Amount</t>
  </si>
  <si>
    <t>Inflation</t>
  </si>
  <si>
    <t>Required Prize Amount</t>
  </si>
  <si>
    <t>Initial Investment</t>
  </si>
  <si>
    <t>Initial Prize Amount</t>
  </si>
  <si>
    <t>Initial Interest (Years 0 to 5)</t>
  </si>
  <si>
    <t>Final Interest (Year 5+)</t>
  </si>
  <si>
    <t>Fund (£)</t>
  </si>
  <si>
    <t>Prize (£)</t>
  </si>
  <si>
    <t>Fund after prize (£)</t>
  </si>
  <si>
    <t>Shortfall in initial investment:</t>
  </si>
  <si>
    <t>Check shortfall amount valid by ensuring zero final fund value</t>
  </si>
  <si>
    <t>Shortfall initial amount is obtained using Goal Seek. Fund after prize in year 50 (cell K64) is set to zero by changing the value of the initial investment amount (cell I6).</t>
  </si>
  <si>
    <t>Revised Initial Amount</t>
  </si>
  <si>
    <t>Additional Investment Required</t>
  </si>
  <si>
    <t>Total Investment Required</t>
  </si>
  <si>
    <t>Assumed Inflation Rate</t>
  </si>
  <si>
    <t>Colour Key</t>
  </si>
  <si>
    <t>Manual Input</t>
  </si>
  <si>
    <t>Calculation</t>
  </si>
  <si>
    <t>Linked Cell</t>
  </si>
  <si>
    <t>Check</t>
  </si>
  <si>
    <t>Value obtained from Goal Seek</t>
  </si>
  <si>
    <t>Audit Trail</t>
  </si>
  <si>
    <t>Worksheet - "Parameters"</t>
  </si>
  <si>
    <t>Checks</t>
  </si>
  <si>
    <t>The following checks are included:</t>
  </si>
  <si>
    <t>PURPOSE: This tab contains the parameter values used to assess the future value of the prize fund.</t>
  </si>
  <si>
    <t>The sheet contains the following parameters, as provided within the initial brief:</t>
  </si>
  <si>
    <t>Worksheet - "Account Cashflows (2% Infl)"</t>
  </si>
  <si>
    <t>Background</t>
  </si>
  <si>
    <t>Purpose of the Model</t>
  </si>
  <si>
    <t>This model will be used to assess the size, if any, of any shortfall in the initial investment required to fund all future prize amounts.</t>
  </si>
  <si>
    <t>The calculations are repeated for a range of future inflation parameters in order to assess the sensitivity of results to this assumption.</t>
  </si>
  <si>
    <t>Summary</t>
  </si>
  <si>
    <t>These tabs are a copy of the "Account Cashflows (2% Infl)" sheet, using an inflation rate of 2.5% and 3.0% respectively</t>
  </si>
  <si>
    <t>Worksheets - "Account Cashflows (2.5% Infl)",  "Account Cashflows (3% Infl)"</t>
  </si>
  <si>
    <t>The required amount of additional investment is derived using Excel Goal seek, varying the initial investment amount subject to setting the fund at the end of year 50 to zero.</t>
  </si>
  <si>
    <t>Parameters</t>
  </si>
  <si>
    <t>Account Cashflows - 2.5% Inflation</t>
  </si>
  <si>
    <t>Account Cashflows - 2% Inflation</t>
  </si>
  <si>
    <t>Project - Analyst of the Year Prize Fund</t>
  </si>
  <si>
    <t>Date</t>
  </si>
  <si>
    <t>Control</t>
  </si>
  <si>
    <t>Worksheet - "Control"</t>
  </si>
  <si>
    <t>Worksheet - "Audit Trail"</t>
  </si>
  <si>
    <t>PURPOSE: This tab explains the purpose, application and design of this model.</t>
  </si>
  <si>
    <t>Check fund values smaller at all time periods than in lower inflation example</t>
  </si>
  <si>
    <t>Check that higher inflation (higher prize cost) results in larger initial investment requirement.</t>
  </si>
  <si>
    <t>Initial Investment (£), named range "initial_investment"</t>
  </si>
  <si>
    <t>Interest rate on invested funds for the first 5 years p.a. effective (%), named range "initial_interest_rate"</t>
  </si>
  <si>
    <t>Interest rate on invested funds for remaining years p.a. effective (%), named range "final_interest_rate"</t>
  </si>
  <si>
    <t>Initial prize value (£), named range "initial_prize"</t>
  </si>
  <si>
    <t>Inflation sensitivity 2.5%</t>
  </si>
  <si>
    <t>Inflation sensitivity 3.0%</t>
  </si>
  <si>
    <t>Expected future prize inflation p.a. effective (2.5%), named range "inflation_2pt5"</t>
  </si>
  <si>
    <t>Expected future prize inflation sensitivity p.a. effective (3.0%), named range "inflation_3pt0"</t>
  </si>
  <si>
    <t>Expected future prize inflation p.a. effective (2.0%), named range "inflation_2pt0"</t>
  </si>
  <si>
    <t>Inflation 2.0%</t>
  </si>
  <si>
    <t>The calculations in the left hand table are repeated in the right hand table</t>
  </si>
  <si>
    <t>This sheet contains two tables of calculations.</t>
  </si>
  <si>
    <t>OK</t>
  </si>
  <si>
    <t>Check Status</t>
  </si>
  <si>
    <t>Check Description</t>
  </si>
  <si>
    <t>Check Location</t>
  </si>
  <si>
    <t>Chart in each "Account Cashflows" sheet</t>
  </si>
  <si>
    <t>Check number of years in calculation</t>
  </si>
  <si>
    <t>Spot check interest rates, here year 3 and year 37 tested  by calculating the ratio of the end of yr fund / start of yr fund and check it gives 3% and 5% respectively.</t>
  </si>
  <si>
    <t>Check Interest Rates applied correctly</t>
  </si>
  <si>
    <t>Check final prize amount = initial prize amount x (1+ Inflation) ^ 49</t>
  </si>
  <si>
    <t>Check final prize amount</t>
  </si>
  <si>
    <t>PURPOSE: To calculate the cashflows into and out of the fund and therefore quantify any additional investment required to the prize fund to ensure all prizes can be paid for (assuming inflation at 2%)</t>
  </si>
  <si>
    <t>PURPOSE: To calculate additional investment required in prize fund to ensure all prizes can be paid for (assuming inflation at 2.5% and 3% respectively)</t>
  </si>
  <si>
    <t>In each sheet the GoalSeek has been rerun to assess the additional investment required for each alternative inflation value.</t>
  </si>
  <si>
    <t>Visual sense checks on fund values applied using charts - Plotted fund value excluding additional investment always lower than fund value with additional investment included.</t>
  </si>
  <si>
    <t>Visual sense checks on fund values applied using charts - Clear change in gradient at end of year 5 on all curves, as interest on fund is decreased from 5% to 3% at this date.</t>
  </si>
  <si>
    <t>Visual sense checks on fund values applied using charts - Progression of fund appears smooth, with no anomalous spikes or troughs in fund value.</t>
  </si>
  <si>
    <t>Assumptions</t>
  </si>
  <si>
    <t>No tax or other charges are payable on funds within the savings account.</t>
  </si>
  <si>
    <t>Prizes may be purchased by the exact amount stated by the model at the end of each year. No adjustment is applied to round values to a whole number of pennies.</t>
  </si>
  <si>
    <t>Number of prizes funded:</t>
  </si>
  <si>
    <t>Prizes Funded without additional investment</t>
  </si>
  <si>
    <t>Check that higher inflation (higher prize cost) results in fewer prizes being afforded without additional investment</t>
  </si>
  <si>
    <t>"Summary" sheet, cells J6 and J7</t>
  </si>
  <si>
    <t xml:space="preserve">A check to ensure that the number of pries afforded before additional investment is always smaller when a higher inflation assumption is used (as the higher inflation results in more expensive expensive prizes) </t>
  </si>
  <si>
    <t>"Summary" sheet, cells K6 and K7</t>
  </si>
  <si>
    <t>This sheet summarises the results obtained in each of the Account Cashflows tabs, giving the initial investment required for each choice of inflation assumption and the number of prizes afforded by the iniital investment.</t>
  </si>
  <si>
    <t>These are used to assess the sensitivity of the additional investment and number of prizes afforded by the initial investment amount to changes in the inflation parameter.</t>
  </si>
  <si>
    <t>On 1st July 2015, Joe Bloggs plans to donate £5000 to set up an account which will be used to fund a prize at the annual “Analyst of the Year” dinner for the next 50 years. 
The donation will be invested in a savings account which will accumulate interest. At the end of each year a sum of money will be taken from the account in order to purchase a prize. It is expected that the cost of the prize will increase annually with inflation. At the end of the 50th year, after the final prize has been purchased, the account will be closed and should contain no surplus funds.</t>
  </si>
  <si>
    <t>The purpose of the model is to project the cashflows in the account over the next 50 years.</t>
  </si>
  <si>
    <t>After the initial investment the account increases each year with interest payments as specified in the initial briefing.</t>
  </si>
  <si>
    <t>Future inflation will remain fixed at the assumed future level stated.</t>
  </si>
  <si>
    <t>Prize Cost end of calendar year n (£) = Prize cost end of calendar year (n-1) (£) x (1 + Inflation Rate p.a. (%))</t>
  </si>
  <si>
    <t>The number of prizes afforded by the initial investment amount is determined by counting the number of calendar year ends in the projection for which the fund value remains positive.</t>
  </si>
  <si>
    <t>The initial investment amount is adjusted in order to determine the additional investment required to set the prize fund value to zero at the end of 50 calendar years.</t>
  </si>
  <si>
    <t>A chart has been plotted to compare the future prize fund values at the end of each calendar year with and without the additional investment.</t>
  </si>
  <si>
    <t>A check to ensure that the prize fund is zero at the end of the 50 calendar year period with additional investment for each inflation rate tested.</t>
  </si>
  <si>
    <t xml:space="preserve">A check to ensure that the prize fund at all durations is always smaller when a higher inflation assumption is used (as the higher inflation results in a larger amount of money being removed from the fund at the end of each calendar year) </t>
  </si>
  <si>
    <t>Correct 50 calendar years included in each calculation, by calculating difference between start and end rows.</t>
  </si>
  <si>
    <t>Calculations in the left hand table refer to the parameters worksheet and provide a projection of the prize fund at the end of each calendar year, using six month time steps, based on the model parameters provided.</t>
  </si>
  <si>
    <t>The fund value at the end of each six month period is calculated as follows:</t>
  </si>
  <si>
    <t>The prize cost is increased each calendar year with inflation, with the prize at 31/12/2015 given in the parameters sheet. This is calculated as follows:</t>
  </si>
  <si>
    <t>Projections are calculated at 6 month time steps however prizes are only deducted from the fund at the end of each calendar year.</t>
  </si>
  <si>
    <t>Years from initial investment</t>
  </si>
  <si>
    <t>Fund at end of six month period (£) = Fund at start of six month period (£) x ( 1 + Current Interest Rate p.a. (%))^0.5</t>
  </si>
  <si>
    <t>At each calendar year end (31st December) the prize cost is deducted from the account. No prize money is removed from the fund mid year (1st July).</t>
  </si>
  <si>
    <t>Prize Cost column in each "Account Cashflows" sheet</t>
  </si>
  <si>
    <t>Visual sense check that prize amounts remain fixed at all future time periods when inflation parameter set to zero.</t>
  </si>
  <si>
    <t>Visual sense check that account fund value does not increase between projection periods when interest parameter set to zero.</t>
  </si>
  <si>
    <t>Fund column in each "Account Cashflows" sheet</t>
  </si>
  <si>
    <t xml:space="preserve">A check to ensure that the additional investment amount is always larger when a higher inflation assumption is used (as the higher inflation requires the fund to be able to afford more expensive prizes) </t>
  </si>
  <si>
    <t>A lump sum will be removed from the account to pay for the prize at the end of each year. The size of this lump sum increases with inflation.</t>
  </si>
  <si>
    <t>Automatic checks are in place (Cell L4) to ensure that the Goal Seek condition has been met, namely that the fund at the end of calendar year 50 is zero. If the fund value at the end of the 50 year period is non-zero an error will be returned in order to prevent the use of incorrect results.</t>
  </si>
  <si>
    <t>The alternative inflation values used in each sheet are taken from the parameters sheet.</t>
  </si>
  <si>
    <t>Each "Account Cashflows" sheet,  cell L4</t>
  </si>
  <si>
    <t>"Account Cashflows (2.5% Infl)" and "Account Cashflows (3% Infl)" column N</t>
  </si>
  <si>
    <t>Each "Account Cashflows" sheet,  cell C116 and I116</t>
  </si>
  <si>
    <t>Each "Account Cashflows" sheet,  cell C119 and I119</t>
  </si>
  <si>
    <t>Each "Account Cashflows" sheet,  cell C122 and I122</t>
  </si>
  <si>
    <t xml:space="preserve">PURPOSE: This tab contains the colour key used to categorise cells within the sheet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</si>
</sst>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3" formatCode="_-* #,##0.00_-;\-* #,##0.00_-;_-* &quot;-&quot;??_-;_-@_-"/>
    <numFmt numFmtId="164" formatCode="0.0%"/>
    <numFmt numFmtId="165" formatCode="_-* #,##0_-;\-* #,##0_-;_-* &quot;-&quot;??_-;_-@_-"/>
    <numFmt numFmtId="166" formatCode="#,##0_ ;[Red]\-#,##0\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b/>
      <sz val="11"/>
      <color theme="0"/>
      <name val="Arial"/>
      <family val="2"/>
    </font>
    <font>
      <sz val="11"/>
      <color theme="1"/>
      <name val="Arial"/>
      <family val="2"/>
    </font>
    <font>
      <sz val="11"/>
      <color theme="5" tint="0.39997558519241921"/>
      <name val="Arial"/>
      <family val="2"/>
    </font>
    <font>
      <sz val="11"/>
      <color theme="9" tint="-0.499984740745262"/>
      <name val="Arial"/>
      <family val="2"/>
    </font>
    <font>
      <sz val="11"/>
      <name val="Arial"/>
      <family val="2"/>
    </font>
    <font>
      <b/>
      <u/>
      <sz val="11"/>
      <name val="Arial"/>
      <family val="2"/>
    </font>
    <font>
      <b/>
      <sz val="11"/>
      <name val="Arial"/>
      <family val="2"/>
    </font>
    <font>
      <sz val="11"/>
      <color indexed="61"/>
      <name val="Arial"/>
      <family val="2"/>
    </font>
    <font>
      <u/>
      <sz val="11"/>
      <name val="Arial"/>
      <family val="2"/>
    </font>
    <font>
      <sz val="11"/>
      <color indexed="14"/>
      <name val="Arial"/>
      <family val="2"/>
    </font>
    <font>
      <i/>
      <u/>
      <sz val="11"/>
      <name val="Arial"/>
      <family val="2"/>
    </font>
    <font>
      <i/>
      <u/>
      <sz val="11"/>
      <color theme="5" tint="0.39997558519241921"/>
      <name val="Arial"/>
      <family val="2"/>
    </font>
    <font>
      <i/>
      <sz val="11"/>
      <name val="Arial"/>
      <family val="2"/>
    </font>
    <font>
      <b/>
      <sz val="11"/>
      <color indexed="10"/>
      <name val="Arial"/>
      <family val="2"/>
    </font>
    <font>
      <i/>
      <u/>
      <sz val="11"/>
      <color indexed="14"/>
      <name val="Arial"/>
      <family val="2"/>
    </font>
    <font>
      <b/>
      <sz val="11"/>
      <color indexed="6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C00000"/>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71">
    <xf numFmtId="0" fontId="0" fillId="0" borderId="0" xfId="0"/>
    <xf numFmtId="0" fontId="0" fillId="0" borderId="1" xfId="0" applyBorder="1"/>
    <xf numFmtId="0" fontId="0" fillId="2" borderId="1" xfId="0" applyFill="1" applyBorder="1"/>
    <xf numFmtId="43" fontId="0" fillId="4" borderId="1" xfId="1" applyNumberFormat="1" applyFont="1" applyFill="1" applyBorder="1"/>
    <xf numFmtId="0" fontId="0" fillId="4" borderId="1" xfId="0" applyFill="1" applyBorder="1"/>
    <xf numFmtId="6" fontId="0" fillId="0" borderId="1" xfId="0" applyNumberFormat="1" applyBorder="1"/>
    <xf numFmtId="9" fontId="0" fillId="0" borderId="1" xfId="0" applyNumberFormat="1" applyBorder="1"/>
    <xf numFmtId="0" fontId="0" fillId="3" borderId="1" xfId="0" applyFill="1" applyBorder="1"/>
    <xf numFmtId="6" fontId="0" fillId="4" borderId="1" xfId="0" applyNumberFormat="1" applyFill="1" applyBorder="1"/>
    <xf numFmtId="0" fontId="0" fillId="5" borderId="1" xfId="0" applyFill="1" applyBorder="1"/>
    <xf numFmtId="6" fontId="0" fillId="2" borderId="1" xfId="0" applyNumberFormat="1" applyFill="1" applyBorder="1"/>
    <xf numFmtId="164" fontId="0" fillId="2" borderId="1" xfId="0" applyNumberFormat="1" applyFill="1" applyBorder="1"/>
    <xf numFmtId="164" fontId="0" fillId="0" borderId="1" xfId="0" applyNumberFormat="1" applyBorder="1"/>
    <xf numFmtId="0" fontId="2" fillId="0" borderId="0" xfId="0" applyFont="1"/>
    <xf numFmtId="43" fontId="6" fillId="4" borderId="1" xfId="1" applyNumberFormat="1" applyFont="1" applyFill="1" applyBorder="1"/>
    <xf numFmtId="6" fontId="0" fillId="6" borderId="1" xfId="0" applyNumberFormat="1" applyFill="1" applyBorder="1"/>
    <xf numFmtId="9" fontId="0" fillId="6" borderId="1" xfId="0" applyNumberFormat="1" applyFill="1" applyBorder="1"/>
    <xf numFmtId="0" fontId="0" fillId="6" borderId="1" xfId="0" applyFill="1" applyBorder="1"/>
    <xf numFmtId="164" fontId="0" fillId="6" borderId="1" xfId="0" applyNumberFormat="1" applyFill="1" applyBorder="1"/>
    <xf numFmtId="43" fontId="7" fillId="4" borderId="1" xfId="1" applyNumberFormat="1" applyFont="1" applyFill="1" applyBorder="1"/>
    <xf numFmtId="0" fontId="5" fillId="7" borderId="0" xfId="0" applyFont="1" applyFill="1"/>
    <xf numFmtId="0" fontId="4" fillId="7" borderId="0" xfId="0" applyFont="1" applyFill="1"/>
    <xf numFmtId="0" fontId="6" fillId="8" borderId="1" xfId="0" applyFont="1" applyFill="1" applyBorder="1"/>
    <xf numFmtId="0" fontId="8" fillId="7" borderId="0" xfId="0" applyFont="1" applyFill="1"/>
    <xf numFmtId="0" fontId="9" fillId="0" borderId="0" xfId="0" applyFont="1"/>
    <xf numFmtId="0" fontId="9" fillId="0" borderId="0" xfId="0" applyFont="1" applyAlignment="1">
      <alignment wrapText="1"/>
    </xf>
    <xf numFmtId="0" fontId="10" fillId="0" borderId="0" xfId="0" applyFont="1"/>
    <xf numFmtId="0" fontId="11" fillId="0" borderId="0" xfId="0" applyFont="1"/>
    <xf numFmtId="0" fontId="12" fillId="0" borderId="0" xfId="2" applyFont="1"/>
    <xf numFmtId="0" fontId="13" fillId="0" borderId="0" xfId="2" applyFont="1"/>
    <xf numFmtId="0" fontId="14" fillId="0" borderId="0" xfId="2" applyFont="1"/>
    <xf numFmtId="0" fontId="15" fillId="0" borderId="0" xfId="2" applyFont="1"/>
    <xf numFmtId="0" fontId="16" fillId="0" borderId="0" xfId="2" applyFont="1"/>
    <xf numFmtId="0" fontId="17" fillId="0" borderId="0" xfId="2" applyFont="1"/>
    <xf numFmtId="0" fontId="19" fillId="0" borderId="0" xfId="2" applyFont="1"/>
    <xf numFmtId="0" fontId="10" fillId="0" borderId="0" xfId="2" applyFont="1"/>
    <xf numFmtId="0" fontId="21" fillId="0" borderId="0" xfId="2" applyFont="1"/>
    <xf numFmtId="0" fontId="17" fillId="0" borderId="0" xfId="2" applyFont="1" applyAlignment="1">
      <alignment horizontal="left" indent="1"/>
    </xf>
    <xf numFmtId="0" fontId="22" fillId="0" borderId="0" xfId="2" applyFont="1"/>
    <xf numFmtId="0" fontId="23" fillId="0" borderId="0" xfId="2" applyFont="1"/>
    <xf numFmtId="164" fontId="0" fillId="0" borderId="0" xfId="0" applyNumberFormat="1"/>
    <xf numFmtId="0" fontId="8" fillId="7" borderId="0" xfId="0" applyFont="1" applyFill="1" applyAlignment="1">
      <alignment wrapText="1"/>
    </xf>
    <xf numFmtId="0" fontId="12" fillId="0" borderId="0" xfId="2" applyFont="1" applyAlignment="1">
      <alignment wrapText="1"/>
    </xf>
    <xf numFmtId="0" fontId="13" fillId="0" borderId="0" xfId="2" applyFont="1" applyAlignment="1">
      <alignment wrapText="1"/>
    </xf>
    <xf numFmtId="0" fontId="18" fillId="0" borderId="0" xfId="2" applyFont="1" applyAlignment="1">
      <alignment wrapText="1"/>
    </xf>
    <xf numFmtId="0" fontId="12" fillId="0" borderId="0" xfId="2" applyFont="1" applyAlignment="1">
      <alignment horizontal="left" wrapText="1"/>
    </xf>
    <xf numFmtId="0" fontId="20" fillId="0" borderId="0" xfId="2" applyFont="1" applyAlignment="1">
      <alignment wrapText="1"/>
    </xf>
    <xf numFmtId="0" fontId="12" fillId="0" borderId="0" xfId="2" applyFont="1" applyFill="1" applyAlignment="1">
      <alignment wrapText="1"/>
    </xf>
    <xf numFmtId="0" fontId="16" fillId="0" borderId="0" xfId="2" applyFont="1" applyAlignment="1">
      <alignment wrapText="1"/>
    </xf>
    <xf numFmtId="0" fontId="21" fillId="0" borderId="0" xfId="2" applyFont="1" applyAlignment="1">
      <alignment wrapText="1"/>
    </xf>
    <xf numFmtId="0" fontId="0" fillId="5" borderId="1" xfId="0" applyFill="1" applyBorder="1" applyAlignment="1">
      <alignment horizontal="center" vertical="center"/>
    </xf>
    <xf numFmtId="0" fontId="0" fillId="0" borderId="1" xfId="0" applyFill="1" applyBorder="1" applyAlignment="1">
      <alignment wrapText="1"/>
    </xf>
    <xf numFmtId="0" fontId="14" fillId="0" borderId="1" xfId="2" applyFont="1" applyBorder="1" applyAlignment="1">
      <alignment horizontal="left" wrapText="1"/>
    </xf>
    <xf numFmtId="0" fontId="14" fillId="0" borderId="1" xfId="2" applyFont="1" applyBorder="1"/>
    <xf numFmtId="0" fontId="12" fillId="0" borderId="1" xfId="2" applyFont="1" applyBorder="1" applyAlignment="1">
      <alignment horizontal="left" wrapText="1"/>
    </xf>
    <xf numFmtId="0" fontId="12" fillId="5" borderId="1" xfId="2" applyFont="1" applyFill="1" applyBorder="1" applyAlignment="1">
      <alignment horizontal="center" vertical="center"/>
    </xf>
    <xf numFmtId="0" fontId="12" fillId="2" borderId="1" xfId="2" applyFont="1" applyFill="1" applyBorder="1" applyAlignment="1">
      <alignment horizontal="center" vertical="center"/>
    </xf>
    <xf numFmtId="0" fontId="9" fillId="0" borderId="1" xfId="0" applyFont="1" applyBorder="1" applyAlignment="1">
      <alignment wrapText="1"/>
    </xf>
    <xf numFmtId="0" fontId="12" fillId="0" borderId="1" xfId="2" applyFont="1" applyBorder="1" applyAlignment="1">
      <alignment wrapText="1"/>
    </xf>
    <xf numFmtId="0" fontId="4" fillId="7" borderId="0" xfId="0" applyFont="1" applyFill="1" applyAlignment="1">
      <alignment wrapText="1"/>
    </xf>
    <xf numFmtId="0" fontId="0" fillId="0" borderId="0" xfId="0" applyAlignment="1">
      <alignment wrapText="1"/>
    </xf>
    <xf numFmtId="43" fontId="0" fillId="3" borderId="1" xfId="1" applyNumberFormat="1" applyFont="1" applyFill="1" applyBorder="1"/>
    <xf numFmtId="165" fontId="0" fillId="4" borderId="1" xfId="1" applyNumberFormat="1" applyFont="1" applyFill="1" applyBorder="1"/>
    <xf numFmtId="6" fontId="0" fillId="4" borderId="1" xfId="1" applyNumberFormat="1" applyFont="1" applyFill="1" applyBorder="1"/>
    <xf numFmtId="2" fontId="0" fillId="3" borderId="1" xfId="0" applyNumberFormat="1" applyFill="1" applyBorder="1"/>
    <xf numFmtId="14" fontId="0" fillId="2" borderId="1" xfId="0" applyNumberFormat="1" applyFill="1" applyBorder="1"/>
    <xf numFmtId="14" fontId="0" fillId="4" borderId="1" xfId="0" applyNumberFormat="1" applyFill="1" applyBorder="1"/>
    <xf numFmtId="166" fontId="0" fillId="0" borderId="1" xfId="0" applyNumberFormat="1" applyBorder="1"/>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Projected</a:t>
            </a:r>
            <a:r>
              <a:rPr lang="en-GB" baseline="0"/>
              <a:t> prize fund account value at 2% inflation </a:t>
            </a:r>
            <a:endParaRPr lang="en-GB"/>
          </a:p>
        </c:rich>
      </c:tx>
      <c:overlay val="0"/>
    </c:title>
    <c:autoTitleDeleted val="0"/>
    <c:plotArea>
      <c:layout/>
      <c:scatterChart>
        <c:scatterStyle val="smoothMarker"/>
        <c:varyColors val="0"/>
        <c:ser>
          <c:idx val="0"/>
          <c:order val="0"/>
          <c:tx>
            <c:v>Initial investment only</c:v>
          </c:tx>
          <c:xVal>
            <c:numRef>
              <c:f>'Account Cashflows (2% Infl)'!$C$14:$C$113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(2% Infl)'!$F$14:$F$113</c:f>
              <c:numCache>
                <c:formatCode>_(* #,##0.00_);_(* \(#,##0.00\);_(* "-"??_);_(@_)</c:formatCode>
                <c:ptCount val="100"/>
                <c:pt idx="0">
                  <c:v>5000</c:v>
                </c:pt>
                <c:pt idx="1">
                  <c:v>4973.4753829798001</c:v>
                </c:pt>
                <c:pt idx="2">
                  <c:v>5096.2957385106074</c:v>
                </c:pt>
                <c:pt idx="3">
                  <c:v>5069.1491521287908</c:v>
                </c:pt>
                <c:pt idx="4">
                  <c:v>5194.3321787169562</c:v>
                </c:pt>
                <c:pt idx="5">
                  <c:v>5166.54660973523</c:v>
                </c:pt>
                <c:pt idx="6">
                  <c:v>5294.1348739992391</c:v>
                </c:pt>
                <c:pt idx="7">
                  <c:v>5265.6927402219926</c:v>
                </c:pt>
                <c:pt idx="8">
                  <c:v>5395.7294257725653</c:v>
                </c:pt>
                <c:pt idx="9">
                  <c:v>5366.6125532330934</c:v>
                </c:pt>
                <c:pt idx="10">
                  <c:v>5499.1414612960243</c:v>
                </c:pt>
                <c:pt idx="11">
                  <c:v>5415.4069186996121</c:v>
                </c:pt>
                <c:pt idx="12">
                  <c:v>5496.0377598732539</c:v>
                </c:pt>
                <c:pt idx="13">
                  <c:v>5408.9447633710006</c:v>
                </c:pt>
                <c:pt idx="14">
                  <c:v>5489.4793885025683</c:v>
                </c:pt>
                <c:pt idx="15">
                  <c:v>5398.9102561247391</c:v>
                </c:pt>
                <c:pt idx="16">
                  <c:v>5479.2954759074237</c:v>
                </c:pt>
                <c:pt idx="17">
                  <c:v>5385.1286566581412</c:v>
                </c:pt>
                <c:pt idx="18">
                  <c:v>5465.3086800494202</c:v>
                </c:pt>
                <c:pt idx="19">
                  <c:v>5367.4186310645382</c:v>
                </c:pt>
                <c:pt idx="20">
                  <c:v>5447.3349671129718</c:v>
                </c:pt>
                <c:pt idx="21">
                  <c:v>5345.5920269972603</c:v>
                </c:pt>
                <c:pt idx="22">
                  <c:v>5425.1833833216715</c:v>
                </c:pt>
                <c:pt idx="23">
                  <c:v>5319.4536415479806</c:v>
                </c:pt>
                <c:pt idx="24">
                  <c:v>5398.6558193605388</c:v>
                </c:pt>
                <c:pt idx="25">
                  <c:v>5288.8009816100375</c:v>
                </c:pt>
                <c:pt idx="26">
                  <c:v>5367.5467671713559</c:v>
                </c:pt>
                <c:pt idx="27">
                  <c:v>5253.4240164902694</c:v>
                </c:pt>
                <c:pt idx="28">
                  <c:v>5331.6430688810988</c:v>
                </c:pt>
                <c:pt idx="29">
                  <c:v>5213.1049225255474</c:v>
                </c:pt>
                <c:pt idx="30">
                  <c:v>5290.7236576160258</c:v>
                </c:pt>
                <c:pt idx="31">
                  <c:v>5167.6178194526947</c:v>
                </c:pt>
                <c:pt idx="32">
                  <c:v>5244.55928994637</c:v>
                </c:pt>
                <c:pt idx="33">
                  <c:v>5116.7284982726833</c:v>
                </c:pt>
                <c:pt idx="34">
                  <c:v>5192.9122696986615</c:v>
                </c:pt>
                <c:pt idx="35">
                  <c:v>5060.1941403419996</c:v>
                </c:pt>
                <c:pt idx="36">
                  <c:v>5135.5361628645996</c:v>
                </c:pt>
                <c:pt idx="37">
                  <c:v>4997.7630274158191</c:v>
                </c:pt>
                <c:pt idx="38">
                  <c:v>5072.1755033270165</c:v>
                </c:pt>
                <c:pt idx="39">
                  <c:v>4929.174242359124</c:v>
                </c:pt>
                <c:pt idx="40">
                  <c:v>5002.5654891148342</c:v>
                </c:pt>
                <c:pt idx="41">
                  <c:v>4854.1573602331446</c:v>
                </c:pt>
                <c:pt idx="42">
                  <c:v>4926.4316688900471</c:v>
                </c:pt>
                <c:pt idx="43">
                  <c:v>4772.4321294554511</c:v>
                </c:pt>
                <c:pt idx="44">
                  <c:v>4843.4896183605524</c:v>
                </c:pt>
                <c:pt idx="45">
                  <c:v>4683.7081427227322</c:v>
                </c:pt>
                <c:pt idx="46">
                  <c:v>4753.4446063032483</c:v>
                </c:pt>
                <c:pt idx="47">
                  <c:v>4587.6844973757043</c:v>
                </c:pt>
                <c:pt idx="48">
                  <c:v>4655.9912498720623</c:v>
                </c:pt>
                <c:pt idx="49">
                  <c:v>4484.0494448756908</c:v>
                </c:pt>
                <c:pt idx="50">
                  <c:v>4550.8131588555352</c:v>
                </c:pt>
                <c:pt idx="51">
                  <c:v>4372.4800290522526</c:v>
                </c:pt>
                <c:pt idx="52">
                  <c:v>4437.5825685382588</c:v>
                </c:pt>
                <c:pt idx="53">
                  <c:v>4252.6417127707164</c:v>
                </c:pt>
                <c:pt idx="54">
                  <c:v>4315.9599608098051</c:v>
                </c:pt>
                <c:pt idx="55">
                  <c:v>4124.1879926576712</c:v>
                </c:pt>
                <c:pt idx="56">
                  <c:v>4185.593673153805</c:v>
                </c:pt>
                <c:pt idx="57">
                  <c:v>3986.7600015113121</c:v>
                </c:pt>
                <c:pt idx="58">
                  <c:v>4046.1194951385201</c:v>
                </c:pt>
                <c:pt idx="59">
                  <c:v>3839.9860980120411</c:v>
                </c:pt>
                <c:pt idx="60">
                  <c:v>3897.1602520185788</c:v>
                </c:pt>
                <c:pt idx="61">
                  <c:v>3683.4814433368992</c:v>
                </c:pt>
                <c:pt idx="62">
                  <c:v>3738.3253750455569</c:v>
                </c:pt>
                <c:pt idx="63">
                  <c:v>3516.8475642691928</c:v>
                </c:pt>
                <c:pt idx="64">
                  <c:v>3569.2104580726727</c:v>
                </c:pt>
                <c:pt idx="65">
                  <c:v>3339.6719023820992</c:v>
                </c:pt>
                <c:pt idx="66">
                  <c:v>3389.3968000261175</c:v>
                </c:pt>
                <c:pt idx="67">
                  <c:v>3151.5273488620892</c:v>
                </c:pt>
                <c:pt idx="68">
                  <c:v>3198.4509328023901</c:v>
                </c:pt>
                <c:pt idx="69">
                  <c:v>2951.9717645246492</c:v>
                </c:pt>
                <c:pt idx="70">
                  <c:v>2995.9241341374609</c:v>
                </c:pt>
                <c:pt idx="71">
                  <c:v>2740.5474845610206</c:v>
                </c:pt>
                <c:pt idx="72">
                  <c:v>2781.3519249796041</c:v>
                </c:pt>
                <c:pt idx="73">
                  <c:v>2516.7808075404951</c:v>
                </c:pt>
                <c:pt idx="74">
                  <c:v>2554.2535508833716</c:v>
                </c:pt>
                <c:pt idx="75">
                  <c:v>2280.1814681782071</c:v>
                </c:pt>
                <c:pt idx="76">
                  <c:v>2314.1314469273398</c:v>
                </c:pt>
                <c:pt idx="77">
                  <c:v>2030.24209336328</c:v>
                </c:pt>
                <c:pt idx="78">
                  <c:v>2060.4706856429762</c:v>
                </c:pt>
                <c:pt idx="79">
                  <c:v>1766.4376409266997</c:v>
                </c:pt>
                <c:pt idx="80">
                  <c:v>1792.7384074262382</c:v>
                </c:pt>
                <c:pt idx="81">
                  <c:v>1488.2248206122727</c:v>
                </c:pt>
                <c:pt idx="82">
                  <c:v>1510.3832328872775</c:v>
                </c:pt>
                <c:pt idx="83">
                  <c:v>1195.0414966975679</c:v>
                </c:pt>
                <c:pt idx="84">
                  <c:v>1212.8346565769129</c:v>
                </c:pt>
                <c:pt idx="85">
                  <c:v>886.30607169476093</c:v>
                </c:pt>
                <c:pt idx="86">
                  <c:v>899.50242151129794</c:v>
                </c:pt>
                <c:pt idx="87">
                  <c:v>561.41685054379491</c:v>
                </c:pt>
                <c:pt idx="88">
                  <c:v>569.77587389845598</c:v>
                </c:pt>
                <c:pt idx="89">
                  <c:v>219.75138469226368</c:v>
                </c:pt>
                <c:pt idx="90">
                  <c:v>223.02329745206504</c:v>
                </c:pt>
                <c:pt idx="91">
                  <c:v>-139.33420456217038</c:v>
                </c:pt>
                <c:pt idx="92">
                  <c:v>-141.40877334098448</c:v>
                </c:pt>
                <c:pt idx="93">
                  <c:v>-516.50592411014156</c:v>
                </c:pt>
                <c:pt idx="94">
                  <c:v>-524.19626165215777</c:v>
                </c:pt>
                <c:pt idx="95">
                  <c:v>-912.45262911277393</c:v>
                </c:pt>
                <c:pt idx="96">
                  <c:v>-926.03827911488509</c:v>
                </c:pt>
                <c:pt idx="97">
                  <c:v>-1327.8867658110719</c:v>
                </c:pt>
                <c:pt idx="98">
                  <c:v>-1347.6578796937574</c:v>
                </c:pt>
                <c:pt idx="99">
                  <c:v>-1763.5451377668171</c:v>
                </c:pt>
              </c:numCache>
            </c:numRef>
          </c:yVal>
          <c:smooth val="1"/>
        </c:ser>
        <c:ser>
          <c:idx val="1"/>
          <c:order val="1"/>
          <c:tx>
            <c:v>Including additional investment</c:v>
          </c:tx>
          <c:xVal>
            <c:numRef>
              <c:f>'Account Cashflows (2% Infl)'!$I$14:$I$113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(2% Infl)'!$L$14:$L$113</c:f>
              <c:numCache>
                <c:formatCode>_(* #,##0.00_);_(* \(#,##0.00\);_(* "-"??_);_(@_)</c:formatCode>
                <c:ptCount val="100"/>
                <c:pt idx="0">
                  <c:v>5370.8374492125458</c:v>
                </c:pt>
                <c:pt idx="1">
                  <c:v>5353.4706914052995</c:v>
                </c:pt>
                <c:pt idx="2">
                  <c:v>5485.6750601837803</c:v>
                </c:pt>
                <c:pt idx="3">
                  <c:v>5468.1442259755659</c:v>
                </c:pt>
                <c:pt idx="4">
                  <c:v>5603.1804664737883</c:v>
                </c:pt>
                <c:pt idx="5">
                  <c:v>5585.4914372743442</c:v>
                </c:pt>
                <c:pt idx="6">
                  <c:v>5723.4255761439126</c:v>
                </c:pt>
                <c:pt idx="7">
                  <c:v>5705.5848091380631</c:v>
                </c:pt>
                <c:pt idx="8">
                  <c:v>5846.4846630244729</c:v>
                </c:pt>
                <c:pt idx="9">
                  <c:v>5828.4992255949674</c:v>
                </c:pt>
                <c:pt idx="10">
                  <c:v>5972.4344604105281</c:v>
                </c:pt>
                <c:pt idx="11">
                  <c:v>5895.746851352651</c:v>
                </c:pt>
                <c:pt idx="12">
                  <c:v>5983.5295489611935</c:v>
                </c:pt>
                <c:pt idx="13">
                  <c:v>5903.6948940036309</c:v>
                </c:pt>
                <c:pt idx="14">
                  <c:v>5991.5959312631458</c:v>
                </c:pt>
                <c:pt idx="15">
                  <c:v>5908.5028906763482</c:v>
                </c:pt>
                <c:pt idx="16">
                  <c:v>5996.4755149508192</c:v>
                </c:pt>
                <c:pt idx="17">
                  <c:v>5910.0090702462994</c:v>
                </c:pt>
                <c:pt idx="18">
                  <c:v>5998.0041202641178</c:v>
                </c:pt>
                <c:pt idx="19">
                  <c:v>5908.0454570603415</c:v>
                </c:pt>
                <c:pt idx="20">
                  <c:v>5996.0112705341107</c:v>
                </c:pt>
                <c:pt idx="21">
                  <c:v>5902.4376577729381</c:v>
                </c:pt>
                <c:pt idx="22">
                  <c:v>5990.3199758454448</c:v>
                </c:pt>
                <c:pt idx="23">
                  <c:v>5893.0046412469292</c:v>
                </c:pt>
                <c:pt idx="24">
                  <c:v>5980.7465096600263</c:v>
                </c:pt>
                <c:pt idx="25">
                  <c:v>5879.5585112999552</c:v>
                </c:pt>
                <c:pt idx="26">
                  <c:v>5967.1001781798286</c:v>
                </c:pt>
                <c:pt idx="27">
                  <c:v>5861.9042720708849</c:v>
                </c:pt>
                <c:pt idx="28">
                  <c:v>5949.1830822198253</c:v>
                </c:pt>
                <c:pt idx="29">
                  <c:v>5839.8395857735813</c:v>
                </c:pt>
                <c:pt idx="30">
                  <c:v>5926.7898713549139</c:v>
                </c:pt>
                <c:pt idx="31">
                  <c:v>5813.154522598169</c:v>
                </c:pt>
                <c:pt idx="32">
                  <c:v>5899.7074900974249</c:v>
                </c:pt>
                <c:pt idx="33">
                  <c:v>5781.6313025125219</c:v>
                </c:pt>
                <c:pt idx="34">
                  <c:v>5867.7149158542479</c:v>
                </c:pt>
                <c:pt idx="35">
                  <c:v>5745.0440287090341</c:v>
                </c:pt>
                <c:pt idx="36">
                  <c:v>5830.5828884048542</c:v>
                </c:pt>
                <c:pt idx="37">
                  <c:v>5703.1584124338642</c:v>
                </c:pt>
                <c:pt idx="38">
                  <c:v>5788.0736306334775</c:v>
                </c:pt>
                <c:pt idx="39">
                  <c:v>5655.7314889277095</c:v>
                </c:pt>
                <c:pt idx="40">
                  <c:v>5739.9405602404895</c:v>
                </c:pt>
                <c:pt idx="41">
                  <c:v>5602.5113241987883</c:v>
                </c:pt>
                <c:pt idx="42">
                  <c:v>5685.9279921494726</c:v>
                </c:pt>
                <c:pt idx="43">
                  <c:v>5543.2367123400645</c:v>
                </c:pt>
                <c:pt idx="44">
                  <c:v>5625.7708313177609</c:v>
                </c:pt>
                <c:pt idx="45">
                  <c:v>5477.636863093885</c:v>
                </c:pt>
                <c:pt idx="46">
                  <c:v>5559.1942556491731</c:v>
                </c:pt>
                <c:pt idx="47">
                  <c:v>5405.4310793579916</c:v>
                </c:pt>
                <c:pt idx="48">
                  <c:v>5485.9133886983655</c:v>
                </c:pt>
                <c:pt idx="49">
                  <c:v>5326.3284243174476</c:v>
                </c:pt>
                <c:pt idx="50">
                  <c:v>5405.6329618466279</c:v>
                </c:pt>
                <c:pt idx="51">
                  <c:v>5240.0273778772616</c:v>
                </c:pt>
                <c:pt idx="52">
                  <c:v>5318.0469656190844</c:v>
                </c:pt>
                <c:pt idx="53">
                  <c:v>5146.2154820604756</c:v>
                </c:pt>
                <c:pt idx="54">
                  <c:v>5222.838289803055</c:v>
                </c:pt>
                <c:pt idx="55">
                  <c:v>5044.5689750261236</c:v>
                </c:pt>
                <c:pt idx="56">
                  <c:v>5119.6783520168528</c:v>
                </c:pt>
                <c:pt idx="57">
                  <c:v>4934.7524133508177</c:v>
                </c:pt>
                <c:pt idx="58">
                  <c:v>5008.226714367459</c:v>
                </c:pt>
                <c:pt idx="59">
                  <c:v>4816.4182822067314</c:v>
                </c:pt>
                <c:pt idx="60">
                  <c:v>4888.1306878243859</c:v>
                </c:pt>
                <c:pt idx="61">
                  <c:v>4689.2065930574308</c:v>
                </c:pt>
                <c:pt idx="62">
                  <c:v>4759.0249239255381</c:v>
                </c:pt>
                <c:pt idx="63">
                  <c:v>4552.7444684813408</c:v>
                </c:pt>
                <c:pt idx="64">
                  <c:v>4620.5309934190536</c:v>
                </c:pt>
                <c:pt idx="65">
                  <c:v>4406.6457137206116</c:v>
                </c:pt>
                <c:pt idx="66">
                  <c:v>4472.2569514328898</c:v>
                </c:pt>
                <c:pt idx="67">
                  <c:v>4250.5103745407569</c:v>
                </c:pt>
                <c:pt idx="68">
                  <c:v>4313.7968887513662</c:v>
                </c:pt>
                <c:pt idx="69">
                  <c:v>4083.9242809736775</c:v>
                </c:pt>
                <c:pt idx="70">
                  <c:v>4144.7304687649066</c:v>
                </c:pt>
                <c:pt idx="71">
                  <c:v>3906.4585765035199</c:v>
                </c:pt>
                <c:pt idx="72">
                  <c:v>3964.6224496458731</c:v>
                </c:pt>
                <c:pt idx="73">
                  <c:v>3717.6692322412696</c:v>
                </c:pt>
                <c:pt idx="74">
                  <c:v>3773.0221912896291</c:v>
                </c:pt>
                <c:pt idx="75">
                  <c:v>3517.0965456200051</c:v>
                </c:pt>
                <c:pt idx="76">
                  <c:v>3569.4631465457851</c:v>
                </c:pt>
                <c:pt idx="77">
                  <c:v>3304.2646231283325</c:v>
                </c:pt>
                <c:pt idx="78">
                  <c:v>3353.4623362499756</c:v>
                </c:pt>
                <c:pt idx="79">
                  <c:v>3078.6808465847039</c:v>
                </c:pt>
                <c:pt idx="80">
                  <c:v>3124.5198075514477</c:v>
                </c:pt>
                <c:pt idx="81">
                  <c:v>2839.8353224400171</c:v>
                </c:pt>
                <c:pt idx="82">
                  <c:v>2882.1180750162434</c:v>
                </c:pt>
                <c:pt idx="83">
                  <c:v>2587.2003135801451</c:v>
                </c:pt>
                <c:pt idx="84">
                  <c:v>2625.7215439697479</c:v>
                </c:pt>
                <c:pt idx="85">
                  <c:v>2320.2296530838153</c:v>
                </c:pt>
                <c:pt idx="86">
                  <c:v>2354.7759155259178</c:v>
                </c:pt>
                <c:pt idx="87">
                  <c:v>2038.3581393745205</c:v>
                </c:pt>
                <c:pt idx="88">
                  <c:v>2068.7075727335141</c:v>
                </c:pt>
                <c:pt idx="89">
                  <c:v>1741.0009121879111</c:v>
                </c:pt>
                <c:pt idx="90">
                  <c:v>1766.9229472521752</c:v>
                </c:pt>
                <c:pt idx="91">
                  <c:v>1427.5528087583466</c:v>
                </c:pt>
                <c:pt idx="92">
                  <c:v>1448.8078659531291</c:v>
                </c:pt>
                <c:pt idx="93">
                  <c:v>1097.3876996099909</c:v>
                </c:pt>
                <c:pt idx="94">
                  <c:v>1113.7268768207791</c:v>
                </c:pt>
                <c:pt idx="95">
                  <c:v>749.85780331896251</c:v>
                </c:pt>
                <c:pt idx="96">
                  <c:v>761.02255351223994</c:v>
                </c:pt>
                <c:pt idx="97">
                  <c:v>384.29297959361674</c:v>
                </c:pt>
                <c:pt idx="98">
                  <c:v>390.01477791218133</c:v>
                </c:pt>
                <c:pt idx="99">
                  <c:v>1.2221335055073723E-11</c:v>
                </c:pt>
              </c:numCache>
            </c:numRef>
          </c:yVal>
          <c:smooth val="1"/>
        </c:ser>
        <c:dLbls>
          <c:showLegendKey val="0"/>
          <c:showVal val="0"/>
          <c:showCatName val="0"/>
          <c:showSerName val="0"/>
          <c:showPercent val="0"/>
          <c:showBubbleSize val="0"/>
        </c:dLbls>
        <c:axId val="127755008"/>
        <c:axId val="127756928"/>
      </c:scatterChart>
      <c:valAx>
        <c:axId val="127755008"/>
        <c:scaling>
          <c:orientation val="minMax"/>
        </c:scaling>
        <c:delete val="0"/>
        <c:axPos val="b"/>
        <c:title>
          <c:tx>
            <c:rich>
              <a:bodyPr/>
              <a:lstStyle/>
              <a:p>
                <a:pPr>
                  <a:defRPr/>
                </a:pPr>
                <a:r>
                  <a:rPr lang="en-GB"/>
                  <a:t>Time (years)</a:t>
                </a:r>
              </a:p>
            </c:rich>
          </c:tx>
          <c:overlay val="0"/>
        </c:title>
        <c:numFmt formatCode="General" sourceLinked="1"/>
        <c:majorTickMark val="out"/>
        <c:minorTickMark val="none"/>
        <c:tickLblPos val="nextTo"/>
        <c:crossAx val="127756928"/>
        <c:crosses val="autoZero"/>
        <c:crossBetween val="midCat"/>
      </c:valAx>
      <c:valAx>
        <c:axId val="127756928"/>
        <c:scaling>
          <c:orientation val="minMax"/>
        </c:scaling>
        <c:delete val="0"/>
        <c:axPos val="l"/>
        <c:majorGridlines/>
        <c:title>
          <c:tx>
            <c:rich>
              <a:bodyPr rot="-5400000" vert="horz"/>
              <a:lstStyle/>
              <a:p>
                <a:pPr>
                  <a:defRPr/>
                </a:pPr>
                <a:r>
                  <a:rPr lang="en-GB"/>
                  <a:t>Fund</a:t>
                </a:r>
                <a:r>
                  <a:rPr lang="en-GB" baseline="0"/>
                  <a:t> (£)</a:t>
                </a:r>
                <a:endParaRPr lang="en-GB"/>
              </a:p>
            </c:rich>
          </c:tx>
          <c:overlay val="0"/>
        </c:title>
        <c:numFmt formatCode="_(* #,##0.00_);_(* \(#,##0.00\);_(* &quot;-&quot;??_);_(@_)" sourceLinked="1"/>
        <c:majorTickMark val="out"/>
        <c:minorTickMark val="none"/>
        <c:tickLblPos val="nextTo"/>
        <c:crossAx val="127755008"/>
        <c:crosses val="autoZero"/>
        <c:crossBetween val="midCat"/>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Projected</a:t>
            </a:r>
            <a:r>
              <a:rPr lang="en-GB" baseline="0"/>
              <a:t> prize fund account value at 2.5% inflation </a:t>
            </a:r>
            <a:endParaRPr lang="en-GB"/>
          </a:p>
        </c:rich>
      </c:tx>
      <c:overlay val="0"/>
    </c:title>
    <c:autoTitleDeleted val="0"/>
    <c:plotArea>
      <c:layout/>
      <c:scatterChart>
        <c:scatterStyle val="smoothMarker"/>
        <c:varyColors val="0"/>
        <c:ser>
          <c:idx val="0"/>
          <c:order val="0"/>
          <c:tx>
            <c:v>Initial investment only</c:v>
          </c:tx>
          <c:xVal>
            <c:numRef>
              <c:f>'Account Cashflows (2.5% Infl)'!$C$14:$C$113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(2.5% Infl)'!$F$14:$F$113</c:f>
              <c:numCache>
                <c:formatCode>_(* #,##0.00_);_(* \(#,##0.00\);_(* "-"??_);_(@_)</c:formatCode>
                <c:ptCount val="100"/>
                <c:pt idx="0">
                  <c:v>5000</c:v>
                </c:pt>
                <c:pt idx="1">
                  <c:v>4973.4753829798001</c:v>
                </c:pt>
                <c:pt idx="2">
                  <c:v>5096.2957385106074</c:v>
                </c:pt>
                <c:pt idx="3">
                  <c:v>5068.3991521287908</c:v>
                </c:pt>
                <c:pt idx="4">
                  <c:v>5193.5636574095097</c:v>
                </c:pt>
                <c:pt idx="5">
                  <c:v>5164.225359735231</c:v>
                </c:pt>
                <c:pt idx="6">
                  <c:v>5291.7563005526908</c:v>
                </c:pt>
                <c:pt idx="7">
                  <c:v>5260.903033971993</c:v>
                </c:pt>
                <c:pt idx="8">
                  <c:v>5390.8214373598494</c:v>
                </c:pt>
                <c:pt idx="9">
                  <c:v>5358.3762520768432</c:v>
                </c:pt>
                <c:pt idx="10">
                  <c:v>5490.7017640518534</c:v>
                </c:pt>
                <c:pt idx="11">
                  <c:v>5402.7424500286888</c:v>
                </c:pt>
                <c:pt idx="12">
                  <c:v>5483.1847279461836</c:v>
                </c:pt>
                <c:pt idx="13">
                  <c:v>5390.870710797617</c:v>
                </c:pt>
                <c:pt idx="14">
                  <c:v>5471.1362285316636</c:v>
                </c:pt>
                <c:pt idx="15">
                  <c:v>5374.2939690713138</c:v>
                </c:pt>
                <c:pt idx="16">
                  <c:v>5454.3126731033844</c:v>
                </c:pt>
                <c:pt idx="17">
                  <c:v>5352.762353516966</c:v>
                </c:pt>
                <c:pt idx="18">
                  <c:v>5432.460469955151</c:v>
                </c:pt>
                <c:pt idx="19">
                  <c:v>5326.0157786303253</c:v>
                </c:pt>
                <c:pt idx="20">
                  <c:v>5405.3156611289378</c:v>
                </c:pt>
                <c:pt idx="21">
                  <c:v>5293.7835703597821</c:v>
                </c:pt>
                <c:pt idx="22">
                  <c:v>5372.6035424648171</c:v>
                </c:pt>
                <c:pt idx="23">
                  <c:v>5255.7840788003859</c:v>
                </c:pt>
                <c:pt idx="24">
                  <c:v>5334.0382705283218</c:v>
                </c:pt>
                <c:pt idx="25">
                  <c:v>5211.7242775274526</c:v>
                </c:pt>
                <c:pt idx="26">
                  <c:v>5289.3224559784703</c:v>
                </c:pt>
                <c:pt idx="27">
                  <c:v>5161.2993491254074</c:v>
                </c:pt>
                <c:pt idx="28">
                  <c:v>5238.1467429254808</c:v>
                </c:pt>
                <c:pt idx="29">
                  <c:v>5104.1922564531042</c:v>
                </c:pt>
                <c:pt idx="30">
                  <c:v>5180.1893738125937</c:v>
                </c:pt>
                <c:pt idx="31">
                  <c:v>5040.0732991719815</c:v>
                </c:pt>
                <c:pt idx="32">
                  <c:v>5115.1157393413041</c:v>
                </c:pt>
                <c:pt idx="33">
                  <c:v>4968.5996550480577</c:v>
                </c:pt>
                <c:pt idx="34">
                  <c:v>5042.5779129437342</c:v>
                </c:pt>
                <c:pt idx="35">
                  <c:v>4889.4149055229382</c:v>
                </c:pt>
                <c:pt idx="36">
                  <c:v>4962.2141692897922</c:v>
                </c:pt>
                <c:pt idx="37">
                  <c:v>4802.1485450326509</c:v>
                </c:pt>
                <c:pt idx="38">
                  <c:v>4873.6484863001742</c:v>
                </c:pt>
                <c:pt idx="39">
                  <c:v>4706.4154735362554</c:v>
                </c:pt>
                <c:pt idx="40">
                  <c:v>4776.490030119161</c:v>
                </c:pt>
                <c:pt idx="41">
                  <c:v>4601.8154716987847</c:v>
                </c:pt>
                <c:pt idx="42">
                  <c:v>4670.3326224834673</c:v>
                </c:pt>
                <c:pt idx="43">
                  <c:v>4487.9326581551004</c:v>
                </c:pt>
                <c:pt idx="44">
                  <c:v>4554.7541899052203</c:v>
                </c:pt>
                <c:pt idx="45">
                  <c:v>4364.3349282627396</c:v>
                </c:pt>
                <c:pt idx="46">
                  <c:v>4429.3161940683076</c:v>
                </c:pt>
                <c:pt idx="47">
                  <c:v>4230.5733737326827</c:v>
                </c:pt>
                <c:pt idx="48">
                  <c:v>4293.5630428179356</c:v>
                </c:pt>
                <c:pt idx="49">
                  <c:v>4086.1816825072751</c:v>
                </c:pt>
                <c:pt idx="50">
                  <c:v>4147.021481103242</c:v>
                </c:pt>
                <c:pt idx="51">
                  <c:v>3930.6755182341708</c:v>
                </c:pt>
                <c:pt idx="52">
                  <c:v>3989.1999612121267</c:v>
                </c:pt>
                <c:pt idx="53">
                  <c:v>3763.5518786641651</c:v>
                </c:pt>
                <c:pt idx="54">
                  <c:v>3819.5879916161721</c:v>
                </c:pt>
                <c:pt idx="55">
                  <c:v>3584.2884322791338</c:v>
                </c:pt>
                <c:pt idx="56">
                  <c:v>3637.6554637215318</c:v>
                </c:pt>
                <c:pt idx="57">
                  <c:v>3392.3428324339279</c:v>
                </c:pt>
                <c:pt idx="58">
                  <c:v>3442.8519557989739</c:v>
                </c:pt>
                <c:pt idx="59">
                  <c:v>3187.1520082730258</c:v>
                </c:pt>
                <c:pt idx="60">
                  <c:v>3234.6060133428841</c:v>
                </c:pt>
                <c:pt idx="61">
                  <c:v>2968.1314316589487</c:v>
                </c:pt>
                <c:pt idx="62">
                  <c:v>3012.3244050848598</c:v>
                </c:pt>
                <c:pt idx="63">
                  <c:v>2734.6743593248925</c:v>
                </c:pt>
                <c:pt idx="64">
                  <c:v>2775.3913538626371</c:v>
                </c:pt>
                <c:pt idx="65">
                  <c:v>2486.1510494387189</c:v>
                </c:pt>
                <c:pt idx="66">
                  <c:v>2523.1677415193785</c:v>
                </c:pt>
                <c:pt idx="67">
                  <c:v>2221.9079517393125</c:v>
                </c:pt>
                <c:pt idx="68">
                  <c:v>2254.9902869818438</c:v>
                </c:pt>
                <c:pt idx="69">
                  <c:v>1941.2668703793597</c:v>
                </c:pt>
                <c:pt idx="70">
                  <c:v>1970.1706966386055</c:v>
                </c:pt>
                <c:pt idx="71">
                  <c:v>1643.524098580805</c:v>
                </c:pt>
                <c:pt idx="72">
                  <c:v>1667.9947861112526</c:v>
                </c:pt>
                <c:pt idx="73">
                  <c:v>1327.9495241805453</c:v>
                </c:pt>
                <c:pt idx="74">
                  <c:v>1347.7215724824161</c:v>
                </c:pt>
                <c:pt idx="75">
                  <c:v>993.78570511433554</c:v>
                </c:pt>
                <c:pt idx="76">
                  <c:v>1008.5823360144104</c:v>
                </c:pt>
                <c:pt idx="77">
                  <c:v>640.24691385634901</c:v>
                </c:pt>
                <c:pt idx="78">
                  <c:v>649.77965036130252</c:v>
                </c:pt>
                <c:pt idx="79">
                  <c:v>266.51814980033743</c:v>
                </c:pt>
                <c:pt idx="80">
                  <c:v>270.48638024526292</c:v>
                </c:pt>
                <c:pt idx="81">
                  <c:v>-128.24588146414703</c:v>
                </c:pt>
                <c:pt idx="82">
                  <c:v>-130.15535446492984</c:v>
                </c:pt>
                <c:pt idx="83">
                  <c:v>-544.92182306052837</c:v>
                </c:pt>
                <c:pt idx="84">
                  <c:v>-553.03524936936708</c:v>
                </c:pt>
                <c:pt idx="85">
                  <c:v>-984.41875703361256</c:v>
                </c:pt>
                <c:pt idx="86">
                  <c:v>-999.07592197769975</c:v>
                </c:pt>
                <c:pt idx="87">
                  <c:v>-1447.6793310079211</c:v>
                </c:pt>
                <c:pt idx="88">
                  <c:v>-1469.2340551424638</c:v>
                </c:pt>
                <c:pt idx="89">
                  <c:v>-1935.6809224830413</c:v>
                </c:pt>
                <c:pt idx="90">
                  <c:v>-1964.5015786898064</c:v>
                </c:pt>
                <c:pt idx="91">
                  <c:v>-2449.436841991037</c:v>
                </c:pt>
                <c:pt idx="92">
                  <c:v>-2485.9068904908959</c:v>
                </c:pt>
                <c:pt idx="93">
                  <c:v>-2989.9975763801103</c:v>
                </c:pt>
                <c:pt idx="94">
                  <c:v>-3034.5161182570282</c:v>
                </c:pt>
                <c:pt idx="95">
                  <c:v>-3558.4520735290894</c:v>
                </c:pt>
                <c:pt idx="96">
                  <c:v>-3611.4344233824295</c:v>
                </c:pt>
                <c:pt idx="97">
                  <c:v>-4155.9290698389768</c:v>
                </c:pt>
                <c:pt idx="98">
                  <c:v>-4217.807348201035</c:v>
                </c:pt>
                <c:pt idx="99">
                  <c:v>-4783.5984618907614</c:v>
                </c:pt>
              </c:numCache>
            </c:numRef>
          </c:yVal>
          <c:smooth val="1"/>
        </c:ser>
        <c:ser>
          <c:idx val="1"/>
          <c:order val="1"/>
          <c:tx>
            <c:v>Including additional investment</c:v>
          </c:tx>
          <c:xVal>
            <c:numRef>
              <c:f>'Account Cashflows (2.5% Infl)'!$I$14:$I$113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(2.5% Infl)'!$L$14:$L$113</c:f>
              <c:numCache>
                <c:formatCode>_(* #,##0.00_);_(* \(#,##0.00\);_(* "-"??_);_(@_)</c:formatCode>
                <c:ptCount val="100"/>
                <c:pt idx="0">
                  <c:v>6005.8928539311346</c:v>
                </c:pt>
                <c:pt idx="1">
                  <c:v>6004.2088379860925</c:v>
                </c:pt>
                <c:pt idx="2">
                  <c:v>6152.4832351382984</c:v>
                </c:pt>
                <c:pt idx="3">
                  <c:v>6150.6692798853983</c:v>
                </c:pt>
                <c:pt idx="4">
                  <c:v>6302.5605288685856</c:v>
                </c:pt>
                <c:pt idx="5">
                  <c:v>6300.6089938796695</c:v>
                </c:pt>
                <c:pt idx="6">
                  <c:v>6456.2030155847224</c:v>
                </c:pt>
                <c:pt idx="7">
                  <c:v>6454.1058498236544</c:v>
                </c:pt>
                <c:pt idx="8">
                  <c:v>6613.4904881434823</c:v>
                </c:pt>
                <c:pt idx="9">
                  <c:v>6611.2392087210874</c:v>
                </c:pt>
                <c:pt idx="10">
                  <c:v>6774.5042673746684</c:v>
                </c:pt>
                <c:pt idx="11">
                  <c:v>6705.6596897504078</c:v>
                </c:pt>
                <c:pt idx="12">
                  <c:v>6805.501306368682</c:v>
                </c:pt>
                <c:pt idx="13">
                  <c:v>6732.8754677109864</c:v>
                </c:pt>
                <c:pt idx="14">
                  <c:v>6833.1223043068367</c:v>
                </c:pt>
                <c:pt idx="15">
                  <c:v>6756.5588686920846</c:v>
                </c:pt>
                <c:pt idx="16">
                  <c:v>6857.1583311518125</c:v>
                </c:pt>
                <c:pt idx="17">
                  <c:v>6776.4952001263591</c:v>
                </c:pt>
                <c:pt idx="18">
                  <c:v>6877.3914977450322</c:v>
                </c:pt>
                <c:pt idx="19">
                  <c:v>6792.4606106380006</c:v>
                </c:pt>
                <c:pt idx="20">
                  <c:v>6893.5946197525154</c:v>
                </c:pt>
                <c:pt idx="21">
                  <c:v>6804.2217473276878</c:v>
                </c:pt>
                <c:pt idx="22">
                  <c:v>6905.5308698471017</c:v>
                </c:pt>
                <c:pt idx="23">
                  <c:v>6811.535401077329</c:v>
                </c:pt>
                <c:pt idx="24">
                  <c:v>6912.9534177320756</c:v>
                </c:pt>
                <c:pt idx="25">
                  <c:v>6814.1481394727043</c:v>
                </c:pt>
                <c:pt idx="26">
                  <c:v>6915.6050575983372</c:v>
                </c:pt>
                <c:pt idx="27">
                  <c:v>6811.7959269290168</c:v>
                </c:pt>
                <c:pt idx="28">
                  <c:v>6913.2178225939433</c:v>
                </c:pt>
                <c:pt idx="29">
                  <c:v>6804.2037315908219</c:v>
                </c:pt>
                <c:pt idx="30">
                  <c:v>6905.5125858711099</c:v>
                </c:pt>
                <c:pt idx="31">
                  <c:v>6791.0851185638303</c:v>
                </c:pt>
                <c:pt idx="32">
                  <c:v>6892.1986477615756</c:v>
                </c:pt>
                <c:pt idx="33">
                  <c:v>6772.1418290216616</c:v>
                </c:pt>
                <c:pt idx="34">
                  <c:v>6872.9733086166134</c:v>
                </c:pt>
                <c:pt idx="35">
                  <c:v>6747.0633447157497</c:v>
                </c:pt>
                <c:pt idx="36">
                  <c:v>6847.5214268328573</c:v>
                </c:pt>
                <c:pt idx="37">
                  <c:v>6715.5264374012468</c:v>
                </c:pt>
                <c:pt idx="38">
                  <c:v>6815.5149615695318</c:v>
                </c:pt>
                <c:pt idx="39">
                  <c:v>6677.1947026759099</c:v>
                </c:pt>
                <c:pt idx="40">
                  <c:v>6776.6124996465996</c:v>
                </c:pt>
                <c:pt idx="41">
                  <c:v>6631.7180777126287</c:v>
                </c:pt>
                <c:pt idx="42">
                  <c:v>6730.4587660967281</c:v>
                </c:pt>
                <c:pt idx="43">
                  <c:v>6578.732342349359</c:v>
                </c:pt>
                <c:pt idx="44">
                  <c:v>6676.6841178268787</c:v>
                </c:pt>
                <c:pt idx="45">
                  <c:v>6517.8586029828257</c:v>
                </c:pt>
                <c:pt idx="46">
                  <c:v>6614.9040198276161</c:v>
                </c:pt>
                <c:pt idx="47">
                  <c:v>6448.7027586943714</c:v>
                </c:pt>
                <c:pt idx="48">
                  <c:v>6544.7185033500236</c:v>
                </c:pt>
                <c:pt idx="49">
                  <c:v>6370.8549490178148</c:v>
                </c:pt>
                <c:pt idx="50">
                  <c:v>6465.7116054512926</c:v>
                </c:pt>
                <c:pt idx="51">
                  <c:v>6283.8889827400262</c:v>
                </c:pt>
                <c:pt idx="52">
                  <c:v>6377.4507892906176</c:v>
                </c:pt>
                <c:pt idx="53">
                  <c:v>6187.3617471051957</c:v>
                </c:pt>
                <c:pt idx="54">
                  <c:v>6279.4863445370183</c:v>
                </c:pt>
                <c:pt idx="55">
                  <c:v>6080.8125967733949</c:v>
                </c:pt>
                <c:pt idx="56">
                  <c:v>6171.350767230002</c:v>
                </c:pt>
                <c:pt idx="57">
                  <c:v>5963.7627218630159</c:v>
                </c:pt>
                <c:pt idx="58">
                  <c:v>6052.5581184126977</c:v>
                </c:pt>
                <c:pt idx="59">
                  <c:v>5835.7144943849862</c:v>
                </c:pt>
                <c:pt idx="60">
                  <c:v>5922.603360835019</c:v>
                </c:pt>
                <c:pt idx="61">
                  <c:v>5696.1507923542677</c:v>
                </c:pt>
                <c:pt idx="62">
                  <c:v>5780.9616730017588</c:v>
                </c:pt>
                <c:pt idx="63">
                  <c:v>5544.5343008410709</c:v>
                </c:pt>
                <c:pt idx="64">
                  <c:v>5627.0877398170433</c:v>
                </c:pt>
                <c:pt idx="65">
                  <c:v>5380.3067892003828</c:v>
                </c:pt>
                <c:pt idx="66">
                  <c:v>5460.4150190524169</c:v>
                </c:pt>
                <c:pt idx="67">
                  <c:v>5202.8883636938272</c:v>
                </c:pt>
                <c:pt idx="68">
                  <c:v>5280.3549828408741</c:v>
                </c:pt>
                <c:pt idx="69">
                  <c:v>5011.676694692509</c:v>
                </c:pt>
                <c:pt idx="70">
                  <c:v>5086.296333373406</c:v>
                </c:pt>
                <c:pt idx="71">
                  <c:v>4806.0462176233486</c:v>
                </c:pt>
                <c:pt idx="72">
                  <c:v>4877.6041919480967</c:v>
                </c:pt>
                <c:pt idx="73">
                  <c:v>4585.3473067943651</c:v>
                </c:pt>
                <c:pt idx="74">
                  <c:v>4653.6192604943653</c:v>
                </c:pt>
                <c:pt idx="75">
                  <c:v>4348.9054212065703</c:v>
                </c:pt>
                <c:pt idx="76">
                  <c:v>4413.6569546667188</c:v>
                </c:pt>
                <c:pt idx="77">
                  <c:v>4096.0202214313504</c:v>
                </c:pt>
                <c:pt idx="78">
                  <c:v>4157.00650757318</c:v>
                </c:pt>
                <c:pt idx="79">
                  <c:v>3825.964656602589</c:v>
                </c:pt>
                <c:pt idx="80">
                  <c:v>3882.9300431734964</c:v>
                </c:pt>
                <c:pt idx="81">
                  <c:v>3537.9840205421719</c:v>
                </c:pt>
                <c:pt idx="82">
                  <c:v>3590.6616183511505</c:v>
                </c:pt>
                <c:pt idx="83">
                  <c:v>3231.2949760059801</c:v>
                </c:pt>
                <c:pt idx="84">
                  <c:v>3279.4062326311955</c:v>
                </c:pt>
                <c:pt idx="85">
                  <c:v>2905.0845460048909</c:v>
                </c:pt>
                <c:pt idx="86">
                  <c:v>2948.3388044828798</c:v>
                </c:pt>
                <c:pt idx="87">
                  <c:v>2558.5090711217381</c:v>
                </c:pt>
                <c:pt idx="88">
                  <c:v>2596.6031131119339</c:v>
                </c:pt>
                <c:pt idx="89">
                  <c:v>2190.6931317105082</c:v>
                </c:pt>
                <c:pt idx="90">
                  <c:v>2223.3107046122236</c:v>
                </c:pt>
                <c:pt idx="91">
                  <c:v>1800.7284338283191</c:v>
                </c:pt>
                <c:pt idx="92">
                  <c:v>1827.539761310195</c:v>
                </c:pt>
                <c:pt idx="93">
                  <c:v>1387.6726577138265</c:v>
                </c:pt>
                <c:pt idx="94">
                  <c:v>1408.3339330980957</c:v>
                </c:pt>
                <c:pt idx="95">
                  <c:v>950.54826758766592</c:v>
                </c:pt>
                <c:pt idx="96">
                  <c:v>964.70112951334852</c:v>
                </c:pt>
                <c:pt idx="97">
                  <c:v>488.34128151128107</c:v>
                </c:pt>
                <c:pt idx="98">
                  <c:v>495.61227128161653</c:v>
                </c:pt>
                <c:pt idx="99">
                  <c:v>4.2064129956997931E-12</c:v>
                </c:pt>
              </c:numCache>
            </c:numRef>
          </c:yVal>
          <c:smooth val="1"/>
        </c:ser>
        <c:dLbls>
          <c:showLegendKey val="0"/>
          <c:showVal val="0"/>
          <c:showCatName val="0"/>
          <c:showSerName val="0"/>
          <c:showPercent val="0"/>
          <c:showBubbleSize val="0"/>
        </c:dLbls>
        <c:axId val="122188160"/>
        <c:axId val="122190080"/>
      </c:scatterChart>
      <c:valAx>
        <c:axId val="122188160"/>
        <c:scaling>
          <c:orientation val="minMax"/>
        </c:scaling>
        <c:delete val="0"/>
        <c:axPos val="b"/>
        <c:title>
          <c:tx>
            <c:rich>
              <a:bodyPr/>
              <a:lstStyle/>
              <a:p>
                <a:pPr>
                  <a:defRPr/>
                </a:pPr>
                <a:r>
                  <a:rPr lang="en-GB"/>
                  <a:t>Time (years)</a:t>
                </a:r>
              </a:p>
            </c:rich>
          </c:tx>
          <c:overlay val="0"/>
        </c:title>
        <c:numFmt formatCode="General" sourceLinked="1"/>
        <c:majorTickMark val="out"/>
        <c:minorTickMark val="none"/>
        <c:tickLblPos val="nextTo"/>
        <c:crossAx val="122190080"/>
        <c:crosses val="autoZero"/>
        <c:crossBetween val="midCat"/>
      </c:valAx>
      <c:valAx>
        <c:axId val="122190080"/>
        <c:scaling>
          <c:orientation val="minMax"/>
        </c:scaling>
        <c:delete val="0"/>
        <c:axPos val="l"/>
        <c:majorGridlines/>
        <c:title>
          <c:tx>
            <c:rich>
              <a:bodyPr rot="-5400000" vert="horz"/>
              <a:lstStyle/>
              <a:p>
                <a:pPr>
                  <a:defRPr/>
                </a:pPr>
                <a:r>
                  <a:rPr lang="en-GB"/>
                  <a:t>Fund</a:t>
                </a:r>
                <a:r>
                  <a:rPr lang="en-GB" baseline="0"/>
                  <a:t> (£)</a:t>
                </a:r>
                <a:endParaRPr lang="en-GB"/>
              </a:p>
            </c:rich>
          </c:tx>
          <c:overlay val="0"/>
        </c:title>
        <c:numFmt formatCode="_(* #,##0.00_);_(* \(#,##0.00\);_(* &quot;-&quot;??_);_(@_)" sourceLinked="1"/>
        <c:majorTickMark val="out"/>
        <c:minorTickMark val="none"/>
        <c:tickLblPos val="nextTo"/>
        <c:crossAx val="122188160"/>
        <c:crosses val="autoZero"/>
        <c:crossBetween val="midCat"/>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Projected</a:t>
            </a:r>
            <a:r>
              <a:rPr lang="en-GB" baseline="0"/>
              <a:t> prize fund account value at 3% inflation </a:t>
            </a:r>
            <a:endParaRPr lang="en-GB"/>
          </a:p>
        </c:rich>
      </c:tx>
      <c:overlay val="0"/>
    </c:title>
    <c:autoTitleDeleted val="0"/>
    <c:plotArea>
      <c:layout/>
      <c:scatterChart>
        <c:scatterStyle val="smoothMarker"/>
        <c:varyColors val="0"/>
        <c:ser>
          <c:idx val="0"/>
          <c:order val="0"/>
          <c:tx>
            <c:v>Initial investment only</c:v>
          </c:tx>
          <c:xVal>
            <c:numRef>
              <c:f>'Account Cashflows (3% Infl)'!$C$14:$C$113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(3% Infl)'!$F$14:$F$113</c:f>
              <c:numCache>
                <c:formatCode>_(* #,##0.00_);_(* \(#,##0.00\);_(* "-"??_);_(@_)</c:formatCode>
                <c:ptCount val="100"/>
                <c:pt idx="0">
                  <c:v>5000</c:v>
                </c:pt>
                <c:pt idx="1">
                  <c:v>4973.4753829798001</c:v>
                </c:pt>
                <c:pt idx="2">
                  <c:v>5096.2957385106074</c:v>
                </c:pt>
                <c:pt idx="3">
                  <c:v>5067.6491521287908</c:v>
                </c:pt>
                <c:pt idx="4">
                  <c:v>5192.7951361020623</c:v>
                </c:pt>
                <c:pt idx="5">
                  <c:v>5161.8966097352304</c:v>
                </c:pt>
                <c:pt idx="6">
                  <c:v>5289.3700418930675</c:v>
                </c:pt>
                <c:pt idx="7">
                  <c:v>5256.0823902219927</c:v>
                </c:pt>
                <c:pt idx="8">
                  <c:v>5385.8817474432008</c:v>
                </c:pt>
                <c:pt idx="9">
                  <c:v>5350.060188233093</c:v>
                </c:pt>
                <c:pt idx="10">
                  <c:v>5482.180334374505</c:v>
                </c:pt>
                <c:pt idx="11">
                  <c:v>5389.9142642397865</c:v>
                </c:pt>
                <c:pt idx="12">
                  <c:v>5470.1655412913406</c:v>
                </c:pt>
                <c:pt idx="13">
                  <c:v>5372.5038476876298</c:v>
                </c:pt>
                <c:pt idx="14">
                  <c:v>5452.4958983222477</c:v>
                </c:pt>
                <c:pt idx="15">
                  <c:v>5349.1978833045277</c:v>
                </c:pt>
                <c:pt idx="16">
                  <c:v>5428.8429277878477</c:v>
                </c:pt>
                <c:pt idx="17">
                  <c:v>5319.6583075955214</c:v>
                </c:pt>
                <c:pt idx="18">
                  <c:v>5398.8635327128941</c:v>
                </c:pt>
                <c:pt idx="19">
                  <c:v>5283.5320792490011</c:v>
                </c:pt>
                <c:pt idx="20">
                  <c:v>5362.1994152984344</c:v>
                </c:pt>
                <c:pt idx="21">
                  <c:v>5240.4505847248529</c:v>
                </c:pt>
                <c:pt idx="22">
                  <c:v>5318.4764736596653</c:v>
                </c:pt>
                <c:pt idx="23">
                  <c:v>5190.0290216579324</c:v>
                </c:pt>
                <c:pt idx="24">
                  <c:v>5267.3041760488013</c:v>
                </c:pt>
                <c:pt idx="25">
                  <c:v>5131.865759280744</c:v>
                </c:pt>
                <c:pt idx="26">
                  <c:v>5208.274911754992</c:v>
                </c:pt>
                <c:pt idx="27">
                  <c:v>5065.5416750414315</c:v>
                </c:pt>
                <c:pt idx="28">
                  <c:v>5140.9633178451095</c:v>
                </c:pt>
                <c:pt idx="29">
                  <c:v>4990.619466564408</c:v>
                </c:pt>
                <c:pt idx="30">
                  <c:v>5064.9255808800553</c:v>
                </c:pt>
                <c:pt idx="31">
                  <c:v>4906.6429380712261</c:v>
                </c:pt>
                <c:pt idx="32">
                  <c:v>4979.6987127110369</c:v>
                </c:pt>
                <c:pt idx="33">
                  <c:v>4813.1362603485441</c:v>
                </c:pt>
                <c:pt idx="34">
                  <c:v>4884.7997994290845</c:v>
                </c:pt>
                <c:pt idx="35">
                  <c:v>4709.6032033182373</c:v>
                </c:pt>
                <c:pt idx="36">
                  <c:v>4779.7252225087759</c:v>
                </c:pt>
                <c:pt idx="37">
                  <c:v>4595.5263402317987</c:v>
                </c:pt>
                <c:pt idx="38">
                  <c:v>4663.9498511537622</c:v>
                </c:pt>
                <c:pt idx="39">
                  <c:v>4470.3662224771879</c:v>
                </c:pt>
                <c:pt idx="40">
                  <c:v>4536.9262048171904</c:v>
                </c:pt>
                <c:pt idx="41">
                  <c:v>4333.5605239510924</c:v>
                </c:pt>
                <c:pt idx="42">
                  <c:v>4398.0835848343859</c:v>
                </c:pt>
                <c:pt idx="43">
                  <c:v>4184.5231539132001</c:v>
                </c:pt>
                <c:pt idx="44">
                  <c:v>4246.8271740682767</c:v>
                </c:pt>
                <c:pt idx="45">
                  <c:v>4022.643337201479</c:v>
                </c:pt>
                <c:pt idx="46">
                  <c:v>4082.5371034298505</c:v>
                </c:pt>
                <c:pt idx="47">
                  <c:v>3847.2846606485323</c:v>
                </c:pt>
                <c:pt idx="48">
                  <c:v>3904.5674840964571</c:v>
                </c:pt>
                <c:pt idx="49">
                  <c:v>3657.7840844989278</c:v>
                </c:pt>
                <c:pt idx="50">
                  <c:v>3712.2454042099735</c:v>
                </c:pt>
                <c:pt idx="51">
                  <c:v>3453.4509175857634</c:v>
                </c:pt>
                <c:pt idx="52">
                  <c:v>3504.8698887946139</c:v>
                </c:pt>
                <c:pt idx="53">
                  <c:v>3233.5657549817602</c:v>
                </c:pt>
                <c:pt idx="54">
                  <c:v>3281.7108215905441</c:v>
                </c:pt>
                <c:pt idx="55">
                  <c:v>2997.3793767956895</c:v>
                </c:pt>
                <c:pt idx="56">
                  <c:v>3042.0078274543148</c:v>
                </c:pt>
                <c:pt idx="57">
                  <c:v>2744.1116067389712</c:v>
                </c:pt>
                <c:pt idx="58">
                  <c:v>2784.9691139304805</c:v>
                </c:pt>
                <c:pt idx="59">
                  <c:v>2472.9501290397334</c:v>
                </c:pt>
                <c:pt idx="60">
                  <c:v>2509.7702705505067</c:v>
                </c:pt>
                <c:pt idx="61">
                  <c:v>2183.0492622324764</c:v>
                </c:pt>
                <c:pt idx="62">
                  <c:v>2215.5530243651974</c:v>
                </c:pt>
                <c:pt idx="63">
                  <c:v>1873.5286883006481</c:v>
                </c:pt>
                <c:pt idx="64">
                  <c:v>1901.4239501652737</c:v>
                </c:pt>
                <c:pt idx="65">
                  <c:v>1543.4721355969007</c:v>
                </c:pt>
                <c:pt idx="66">
                  <c:v>1566.4531337914259</c:v>
                </c:pt>
                <c:pt idx="67">
                  <c:v>1191.9260139114576</c:v>
                </c:pt>
                <c:pt idx="68">
                  <c:v>1209.6727868799983</c:v>
                </c:pt>
                <c:pt idx="69">
                  <c:v>817.89800000285095</c:v>
                </c:pt>
                <c:pt idx="70">
                  <c:v>830.07581133347298</c:v>
                </c:pt>
                <c:pt idx="71">
                  <c:v>420.35557184720773</c:v>
                </c:pt>
                <c:pt idx="72">
                  <c:v>426.6143117459643</c:v>
                </c:pt>
                <c:pt idx="73">
                  <c:v>-1.7755101977766685</c:v>
                </c:pt>
                <c:pt idx="74">
                  <c:v>-1.801946046995085</c:v>
                </c:pt>
                <c:pt idx="75">
                  <c:v>-449.61277718012263</c:v>
                </c:pt>
                <c:pt idx="76">
                  <c:v>-456.30713218810342</c:v>
                </c:pt>
                <c:pt idx="77">
                  <c:v>-924.31868222223136</c:v>
                </c:pt>
                <c:pt idx="78">
                  <c:v>-938.08100774623597</c:v>
                </c:pt>
                <c:pt idx="79">
                  <c:v>-1427.1022900674045</c:v>
                </c:pt>
                <c:pt idx="80">
                  <c:v>-1448.3506394188871</c:v>
                </c:pt>
                <c:pt idx="81">
                  <c:v>-1959.221027569288</c:v>
                </c:pt>
                <c:pt idx="82">
                  <c:v>-1988.3921760849257</c:v>
                </c:pt>
                <c:pt idx="83">
                  <c:v>-2521.9824972602237</c:v>
                </c:pt>
                <c:pt idx="84">
                  <c:v>-2559.5326893754495</c:v>
                </c:pt>
                <c:pt idx="85">
                  <c:v>-3116.7463562078033</c:v>
                </c:pt>
                <c:pt idx="86">
                  <c:v>-3163.1520805049286</c:v>
                </c:pt>
                <c:pt idx="87">
                  <c:v>-3744.9262624447038</c:v>
                </c:pt>
                <c:pt idx="88">
                  <c:v>-3800.6850556817385</c:v>
                </c:pt>
                <c:pt idx="89">
                  <c:v>-4407.9918913352312</c:v>
                </c:pt>
                <c:pt idx="90">
                  <c:v>-4473.6231724967029</c:v>
                </c:pt>
                <c:pt idx="91">
                  <c:v>-5107.4710243229893</c:v>
                </c:pt>
                <c:pt idx="92">
                  <c:v>-5183.5169597704507</c:v>
                </c:pt>
                <c:pt idx="93">
                  <c:v>-5844.9517125878119</c:v>
                </c:pt>
                <c:pt idx="94">
                  <c:v>-5931.9781134253772</c:v>
                </c:pt>
                <c:pt idx="95">
                  <c:v>-6622.0845182266339</c:v>
                </c:pt>
                <c:pt idx="96">
                  <c:v>-6720.6817710358064</c:v>
                </c:pt>
                <c:pt idx="97">
                  <c:v>-7440.5848356624556</c:v>
                </c:pt>
                <c:pt idx="98">
                  <c:v>-7551.3688678007775</c:v>
                </c:pt>
                <c:pt idx="99">
                  <c:v>-8302.2352960780227</c:v>
                </c:pt>
              </c:numCache>
            </c:numRef>
          </c:yVal>
          <c:smooth val="1"/>
        </c:ser>
        <c:ser>
          <c:idx val="1"/>
          <c:order val="1"/>
          <c:tx>
            <c:v>Including additional investment</c:v>
          </c:tx>
          <c:xVal>
            <c:numRef>
              <c:f>'Account Cashflows (3% Infl)'!$I$14:$I$113</c:f>
              <c:numCache>
                <c:formatCode>General</c:formatCode>
                <c:ptCount val="100"/>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numCache>
            </c:numRef>
          </c:xVal>
          <c:yVal>
            <c:numRef>
              <c:f>'Account Cashflows (3% Infl)'!$L$14:$L$113</c:f>
              <c:numCache>
                <c:formatCode>_(* #,##0.00_);_(* \(#,##0.00\);_(* "-"??_);_(@_)</c:formatCode>
                <c:ptCount val="100"/>
                <c:pt idx="0">
                  <c:v>6745.7901666518246</c:v>
                </c:pt>
                <c:pt idx="1">
                  <c:v>6762.3779715175651</c:v>
                </c:pt>
                <c:pt idx="2">
                  <c:v>6929.3754134950232</c:v>
                </c:pt>
                <c:pt idx="3">
                  <c:v>6945.9968700934442</c:v>
                </c:pt>
                <c:pt idx="4">
                  <c:v>7117.5287948357</c:v>
                </c:pt>
                <c:pt idx="5">
                  <c:v>7134.1617135981178</c:v>
                </c:pt>
                <c:pt idx="6">
                  <c:v>7310.3403835633881</c:v>
                </c:pt>
                <c:pt idx="7">
                  <c:v>7326.9607492780251</c:v>
                </c:pt>
                <c:pt idx="8">
                  <c:v>7507.9006061970376</c:v>
                </c:pt>
                <c:pt idx="9">
                  <c:v>7524.4824652419275</c:v>
                </c:pt>
                <c:pt idx="10">
                  <c:v>7710.3001360660346</c:v>
                </c:pt>
                <c:pt idx="11">
                  <c:v>7651.2088903799977</c:v>
                </c:pt>
                <c:pt idx="12">
                  <c:v>7765.1289370336162</c:v>
                </c:pt>
                <c:pt idx="13">
                  <c:v>7701.6373126120479</c:v>
                </c:pt>
                <c:pt idx="14">
                  <c:v>7816.3081959367919</c:v>
                </c:pt>
                <c:pt idx="15">
                  <c:v>7748.2053521766784</c:v>
                </c:pt>
                <c:pt idx="16">
                  <c:v>7863.5695943308283</c:v>
                </c:pt>
                <c:pt idx="17">
                  <c:v>7790.6360005338365</c:v>
                </c:pt>
                <c:pt idx="18">
                  <c:v>7906.631999252164</c:v>
                </c:pt>
                <c:pt idx="19">
                  <c:v>7828.639102975465</c:v>
                </c:pt>
                <c:pt idx="20">
                  <c:v>7945.2009358338819</c:v>
                </c:pt>
                <c:pt idx="21">
                  <c:v>7861.9108191631103</c:v>
                </c:pt>
                <c:pt idx="22">
                  <c:v>7978.968039811175</c:v>
                </c:pt>
                <c:pt idx="23">
                  <c:v>7890.1330631293367</c:v>
                </c:pt>
                <c:pt idx="24">
                  <c:v>8007.6104891848563</c:v>
                </c:pt>
                <c:pt idx="25">
                  <c:v>7912.9729219962901</c:v>
                </c:pt>
                <c:pt idx="26">
                  <c:v>8030.7904142851285</c:v>
                </c:pt>
                <c:pt idx="27">
                  <c:v>7930.0820526384441</c:v>
                </c:pt>
                <c:pt idx="28">
                  <c:v>8048.1542854511499</c:v>
                </c:pt>
                <c:pt idx="29">
                  <c:v>7941.0960554893309</c:v>
                </c:pt>
                <c:pt idx="30">
                  <c:v>8059.3322775142769</c:v>
                </c:pt>
                <c:pt idx="31">
                  <c:v>7945.633824663897</c:v>
                </c:pt>
                <c:pt idx="32">
                  <c:v>8063.9376102442857</c:v>
                </c:pt>
                <c:pt idx="33">
                  <c:v>7943.2968735389959</c:v>
                </c:pt>
                <c:pt idx="34">
                  <c:v>8061.5658638883315</c:v>
                </c:pt>
                <c:pt idx="35">
                  <c:v>7933.668634904403</c:v>
                </c:pt>
                <c:pt idx="36">
                  <c:v>8051.7942689018</c:v>
                </c:pt>
                <c:pt idx="37">
                  <c:v>7916.3137347655493</c:v>
                </c:pt>
                <c:pt idx="38">
                  <c:v>8034.1809689385773</c:v>
                </c:pt>
                <c:pt idx="39">
                  <c:v>7890.7772388469511</c:v>
                </c:pt>
                <c:pt idx="40">
                  <c:v>8008.2642561355497</c:v>
                </c:pt>
                <c:pt idx="41">
                  <c:v>7856.5838708119481</c:v>
                </c:pt>
                <c:pt idx="42">
                  <c:v>7973.5617776922963</c:v>
                </c:pt>
                <c:pt idx="43">
                  <c:v>7813.2372011798825</c:v>
                </c:pt>
                <c:pt idx="44">
                  <c:v>7929.5697127119247</c:v>
                </c:pt>
                <c:pt idx="45">
                  <c:v>7760.2188058861611</c:v>
                </c:pt>
                <c:pt idx="46">
                  <c:v>7875.7619182328081</c:v>
                </c:pt>
                <c:pt idx="47">
                  <c:v>7696.9873933937552</c:v>
                </c:pt>
                <c:pt idx="48">
                  <c:v>7811.5890433435034</c:v>
                </c:pt>
                <c:pt idx="49">
                  <c:v>7622.9778992265074</c:v>
                </c:pt>
                <c:pt idx="50">
                  <c:v>7736.4776102344313</c:v>
                </c:pt>
                <c:pt idx="51">
                  <c:v>7537.6005467551713</c:v>
                </c:pt>
                <c:pt idx="52">
                  <c:v>7649.8290609998057</c:v>
                </c:pt>
                <c:pt idx="53">
                  <c:v>7440.2398730262503</c:v>
                </c:pt>
                <c:pt idx="54">
                  <c:v>7551.0187689618915</c:v>
                </c:pt>
                <c:pt idx="55">
                  <c:v>7330.2537183815148</c:v>
                </c:pt>
                <c:pt idx="56">
                  <c:v>7439.3950132468035</c:v>
                </c:pt>
                <c:pt idx="57">
                  <c:v>7206.9721785723705</c:v>
                </c:pt>
                <c:pt idx="58">
                  <c:v>7314.2779152967432</c:v>
                </c:pt>
                <c:pt idx="59">
                  <c:v>7069.696518028135</c:v>
                </c:pt>
                <c:pt idx="60">
                  <c:v>7174.9583359577573</c:v>
                </c:pt>
                <c:pt idx="61">
                  <c:v>6917.6980428905299</c:v>
                </c:pt>
                <c:pt idx="62">
                  <c:v>7020.6967317346653</c:v>
                </c:pt>
                <c:pt idx="63">
                  <c:v>6750.2169323784428</c:v>
                </c:pt>
                <c:pt idx="64">
                  <c:v>6850.7219687558254</c:v>
                </c:pt>
                <c:pt idx="65">
                  <c:v>6566.461026997029</c:v>
                </c:pt>
                <c:pt idx="66">
                  <c:v>6664.2300929396943</c:v>
                </c:pt>
                <c:pt idx="67">
                  <c:v>6365.6045720535903</c:v>
                </c:pt>
                <c:pt idx="68">
                  <c:v>6460.3830548027154</c:v>
                </c:pt>
                <c:pt idx="69">
                  <c:v>6146.7869148892478</c:v>
                </c:pt>
                <c:pt idx="70">
                  <c:v>6238.3073872938712</c:v>
                </c:pt>
                <c:pt idx="71">
                  <c:v>5909.1111541801965</c:v>
                </c:pt>
                <c:pt idx="72">
                  <c:v>5997.0928349851747</c:v>
                </c:pt>
                <c:pt idx="73">
                  <c:v>5651.6427396052022</c:v>
                </c:pt>
                <c:pt idx="74">
                  <c:v>5735.790932889392</c:v>
                </c:pt>
                <c:pt idx="75">
                  <c:v>5373.4080201169454</c:v>
                </c:pt>
                <c:pt idx="76">
                  <c:v>5453.4135331163752</c:v>
                </c:pt>
                <c:pt idx="77">
                  <c:v>5073.3927389937489</c:v>
                </c:pt>
                <c:pt idx="78">
                  <c:v>5148.9312775173776</c:v>
                </c:pt>
                <c:pt idx="79">
                  <c:v>4750.5404737850558</c:v>
                </c:pt>
                <c:pt idx="80">
                  <c:v>4821.2720144026353</c:v>
                </c:pt>
                <c:pt idx="81">
                  <c:v>4403.7510191987467</c:v>
                </c:pt>
                <c:pt idx="82">
                  <c:v>4469.3191573512422</c:v>
                </c:pt>
                <c:pt idx="83">
                  <c:v>4031.8787109108516</c:v>
                </c:pt>
                <c:pt idx="84">
                  <c:v>4091.9099840638032</c:v>
                </c:pt>
                <c:pt idx="85">
                  <c:v>3633.7306882084044</c:v>
                </c:pt>
                <c:pt idx="86">
                  <c:v>3687.833873137502</c:v>
                </c:pt>
                <c:pt idx="87">
                  <c:v>3208.0650933039901</c:v>
                </c:pt>
                <c:pt idx="88">
                  <c:v>3255.830476569965</c:v>
                </c:pt>
                <c:pt idx="89">
                  <c:v>2753.5892050859238</c:v>
                </c:pt>
                <c:pt idx="90">
                  <c:v>2794.5878257225522</c:v>
                </c:pt>
                <c:pt idx="91">
                  <c:v>2268.9575049907999</c:v>
                </c:pt>
                <c:pt idx="92">
                  <c:v>2302.7403683953817</c:v>
                </c:pt>
                <c:pt idx="93">
                  <c:v>1752.7696726053914</c:v>
                </c:pt>
                <c:pt idx="94">
                  <c:v>1778.8669345854307</c:v>
                </c:pt>
                <c:pt idx="95">
                  <c:v>1203.5685085223663</c:v>
                </c:pt>
                <c:pt idx="96">
                  <c:v>1221.4886284153267</c:v>
                </c:pt>
                <c:pt idx="97">
                  <c:v>619.83778188901499</c:v>
                </c:pt>
                <c:pt idx="98">
                  <c:v>629.0666436338895</c:v>
                </c:pt>
                <c:pt idx="99">
                  <c:v>-7.8443918027915061E-12</c:v>
                </c:pt>
              </c:numCache>
            </c:numRef>
          </c:yVal>
          <c:smooth val="1"/>
        </c:ser>
        <c:dLbls>
          <c:showLegendKey val="0"/>
          <c:showVal val="0"/>
          <c:showCatName val="0"/>
          <c:showSerName val="0"/>
          <c:showPercent val="0"/>
          <c:showBubbleSize val="0"/>
        </c:dLbls>
        <c:axId val="134733824"/>
        <c:axId val="134735744"/>
      </c:scatterChart>
      <c:valAx>
        <c:axId val="134733824"/>
        <c:scaling>
          <c:orientation val="minMax"/>
        </c:scaling>
        <c:delete val="0"/>
        <c:axPos val="b"/>
        <c:title>
          <c:tx>
            <c:rich>
              <a:bodyPr/>
              <a:lstStyle/>
              <a:p>
                <a:pPr>
                  <a:defRPr/>
                </a:pPr>
                <a:r>
                  <a:rPr lang="en-GB"/>
                  <a:t>Time (years)</a:t>
                </a:r>
              </a:p>
            </c:rich>
          </c:tx>
          <c:overlay val="0"/>
        </c:title>
        <c:numFmt formatCode="General" sourceLinked="1"/>
        <c:majorTickMark val="out"/>
        <c:minorTickMark val="none"/>
        <c:tickLblPos val="nextTo"/>
        <c:crossAx val="134735744"/>
        <c:crosses val="autoZero"/>
        <c:crossBetween val="midCat"/>
      </c:valAx>
      <c:valAx>
        <c:axId val="134735744"/>
        <c:scaling>
          <c:orientation val="minMax"/>
        </c:scaling>
        <c:delete val="0"/>
        <c:axPos val="l"/>
        <c:majorGridlines/>
        <c:title>
          <c:tx>
            <c:rich>
              <a:bodyPr rot="-5400000" vert="horz"/>
              <a:lstStyle/>
              <a:p>
                <a:pPr>
                  <a:defRPr/>
                </a:pPr>
                <a:r>
                  <a:rPr lang="en-GB"/>
                  <a:t>Fund</a:t>
                </a:r>
                <a:r>
                  <a:rPr lang="en-GB" baseline="0"/>
                  <a:t> (£)</a:t>
                </a:r>
                <a:endParaRPr lang="en-GB"/>
              </a:p>
            </c:rich>
          </c:tx>
          <c:overlay val="0"/>
        </c:title>
        <c:numFmt formatCode="_(* #,##0.00_);_(* \(#,##0.00\);_(* &quot;-&quot;??_);_(@_)" sourceLinked="1"/>
        <c:majorTickMark val="out"/>
        <c:minorTickMark val="none"/>
        <c:tickLblPos val="nextTo"/>
        <c:crossAx val="134733824"/>
        <c:crosses val="autoZero"/>
        <c:crossBetween val="midCat"/>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14</xdr:col>
      <xdr:colOff>561975</xdr:colOff>
      <xdr:row>0</xdr:row>
      <xdr:rowOff>171451</xdr:rowOff>
    </xdr:from>
    <xdr:to>
      <xdr:col>29</xdr:col>
      <xdr:colOff>600075</xdr:colOff>
      <xdr:row>28</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171451</xdr:rowOff>
    </xdr:from>
    <xdr:to>
      <xdr:col>29</xdr:col>
      <xdr:colOff>600075</xdr:colOff>
      <xdr:row>28</xdr:row>
      <xdr:rowOff>123825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561975</xdr:colOff>
      <xdr:row>0</xdr:row>
      <xdr:rowOff>171451</xdr:rowOff>
    </xdr:from>
    <xdr:to>
      <xdr:col>29</xdr:col>
      <xdr:colOff>600075</xdr:colOff>
      <xdr:row>28</xdr:row>
      <xdr:rowOff>123825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lg210/Local%20Settings/Temporary%20Internet%20Files/Content.Outlook/GR6JZN3C/CAA%20Module%205%20Draft%20Solution%20(Anna%20Short)%20v2%20H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ralie/Documents/CAA%20Module%205/Marker%20Assessments/Returned%20Tests/S01%20Mark%20Sheet%20Workbook%20NMcConvi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Additional comments from CJC"/>
      <sheetName val="Parameters"/>
      <sheetName val="Initial Increase Scenario"/>
      <sheetName val="High Increase Scenario"/>
      <sheetName val="Average Increase Scenario"/>
      <sheetName val="Low Increase Scenario"/>
      <sheetName val="Summary"/>
      <sheetName val="Marking Schedule"/>
    </sheetNames>
    <sheetDataSet>
      <sheetData sheetId="0" refreshError="1"/>
      <sheetData sheetId="1" refreshError="1"/>
      <sheetData sheetId="2">
        <row r="4">
          <cell r="D4">
            <v>30000</v>
          </cell>
        </row>
        <row r="8">
          <cell r="D8">
            <v>1.6666666666666666E-2</v>
          </cell>
        </row>
        <row r="9">
          <cell r="D9">
            <v>1.8181818181818181E-2</v>
          </cell>
        </row>
        <row r="11">
          <cell r="D11">
            <v>0.03</v>
          </cell>
        </row>
      </sheetData>
      <sheetData sheetId="3" refreshError="1"/>
      <sheetData sheetId="4" refreshError="1"/>
      <sheetData sheetId="5" refreshError="1"/>
      <sheetData sheetId="6" refreshError="1"/>
      <sheetData sheetId="7" refreshError="1"/>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s"/>
      <sheetName val="Cand 1"/>
      <sheetName val="Cand 2"/>
      <sheetName val="Cand 3"/>
      <sheetName val="Cand 4"/>
      <sheetName val="Cand 5"/>
      <sheetName val="TEMPLATE"/>
    </sheetNames>
    <sheetDataSet>
      <sheetData sheetId="0">
        <row r="54">
          <cell r="A54" t="str">
            <v>[S01 Mark Sheet Workbook NMcConville.xls]</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90" zoomScaleNormal="90" workbookViewId="0">
      <selection activeCell="D14" sqref="D14"/>
    </sheetView>
  </sheetViews>
  <sheetFormatPr defaultColWidth="24.140625" defaultRowHeight="15" x14ac:dyDescent="0.25"/>
  <cols>
    <col min="2" max="2" width="29" bestFit="1" customWidth="1"/>
    <col min="3" max="3" width="51.28515625" style="60" bestFit="1" customWidth="1"/>
  </cols>
  <sheetData>
    <row r="1" spans="1:3" s="21" customFormat="1" x14ac:dyDescent="0.25">
      <c r="A1" s="21" t="s">
        <v>43</v>
      </c>
      <c r="C1" s="59"/>
    </row>
    <row r="3" spans="1:3" x14ac:dyDescent="0.25">
      <c r="B3" s="13" t="s">
        <v>17</v>
      </c>
    </row>
    <row r="4" spans="1:3" x14ac:dyDescent="0.25">
      <c r="B4" s="2" t="s">
        <v>18</v>
      </c>
    </row>
    <row r="5" spans="1:3" x14ac:dyDescent="0.25">
      <c r="B5" s="4" t="s">
        <v>19</v>
      </c>
    </row>
    <row r="6" spans="1:3" x14ac:dyDescent="0.25">
      <c r="B6" s="17" t="s">
        <v>20</v>
      </c>
    </row>
    <row r="7" spans="1:3" x14ac:dyDescent="0.25">
      <c r="B7" s="9" t="s">
        <v>21</v>
      </c>
    </row>
    <row r="8" spans="1:3" x14ac:dyDescent="0.25">
      <c r="B8" s="7" t="s">
        <v>22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5"/>
  <sheetViews>
    <sheetView tabSelected="1" zoomScale="90" zoomScaleNormal="90" workbookViewId="0">
      <selection activeCell="A23" sqref="A23"/>
    </sheetView>
  </sheetViews>
  <sheetFormatPr defaultRowHeight="14.25" x14ac:dyDescent="0.2"/>
  <cols>
    <col min="1" max="1" width="121.85546875" style="25" customWidth="1"/>
    <col min="2" max="2" width="29.140625" style="25" customWidth="1"/>
    <col min="3" max="4" width="29" style="24" bestFit="1" customWidth="1"/>
    <col min="5" max="8" width="9.140625" style="24"/>
    <col min="9" max="9" width="91.7109375" style="24" customWidth="1"/>
    <col min="10" max="16384" width="9.140625" style="24"/>
  </cols>
  <sheetData>
    <row r="1" spans="1:23" s="23" customFormat="1" ht="15" x14ac:dyDescent="0.25">
      <c r="A1" s="41" t="s">
        <v>23</v>
      </c>
      <c r="B1" s="41"/>
    </row>
    <row r="3" spans="1:23" x14ac:dyDescent="0.2">
      <c r="A3" s="42" t="s">
        <v>41</v>
      </c>
      <c r="B3" s="42"/>
    </row>
    <row r="5" spans="1:23" ht="15" x14ac:dyDescent="0.25">
      <c r="A5" s="43" t="s">
        <v>30</v>
      </c>
      <c r="B5" s="43"/>
    </row>
    <row r="6" spans="1:23" ht="99.75" x14ac:dyDescent="0.2">
      <c r="A6" s="25" t="s">
        <v>88</v>
      </c>
      <c r="C6" s="26"/>
      <c r="D6" s="26"/>
    </row>
    <row r="8" spans="1:23" ht="15" x14ac:dyDescent="0.25">
      <c r="A8" s="43" t="s">
        <v>31</v>
      </c>
      <c r="B8" s="43"/>
    </row>
    <row r="9" spans="1:23" ht="15" x14ac:dyDescent="0.25">
      <c r="A9" s="42" t="s">
        <v>89</v>
      </c>
      <c r="B9" s="42"/>
      <c r="C9" s="27"/>
      <c r="D9" s="30"/>
      <c r="E9" s="30"/>
      <c r="F9" s="30"/>
      <c r="G9" s="28"/>
      <c r="H9" s="28"/>
      <c r="I9" s="28"/>
      <c r="J9" s="28"/>
      <c r="K9" s="28"/>
      <c r="L9" s="28"/>
      <c r="M9" s="28"/>
      <c r="N9" s="28"/>
      <c r="O9" s="30"/>
      <c r="P9" s="30"/>
      <c r="Q9" s="29"/>
      <c r="R9" s="30"/>
      <c r="S9" s="30"/>
      <c r="T9" s="30"/>
      <c r="U9" s="30"/>
      <c r="V9" s="30"/>
      <c r="W9" s="30"/>
    </row>
    <row r="10" spans="1:23" x14ac:dyDescent="0.2">
      <c r="A10" s="25" t="s">
        <v>90</v>
      </c>
      <c r="C10" s="27"/>
    </row>
    <row r="11" spans="1:23" ht="29.25" x14ac:dyDescent="0.25">
      <c r="A11" s="25" t="s">
        <v>111</v>
      </c>
      <c r="C11" s="30"/>
      <c r="D11" s="30"/>
      <c r="E11" s="30"/>
      <c r="F11" s="30"/>
      <c r="G11" s="28"/>
      <c r="H11" s="28"/>
      <c r="I11" s="28"/>
      <c r="J11" s="28"/>
      <c r="K11" s="28"/>
      <c r="L11" s="28"/>
      <c r="M11" s="28"/>
      <c r="N11" s="28"/>
      <c r="O11" s="30"/>
      <c r="P11" s="31"/>
      <c r="Q11" s="30"/>
      <c r="R11" s="30"/>
      <c r="S11" s="30"/>
      <c r="T11" s="30"/>
      <c r="U11" s="30"/>
      <c r="V11" s="30"/>
      <c r="W11" s="30"/>
    </row>
    <row r="12" spans="1:23" ht="29.25" x14ac:dyDescent="0.25">
      <c r="A12" s="42" t="s">
        <v>32</v>
      </c>
      <c r="B12" s="42"/>
      <c r="C12" s="30"/>
      <c r="D12" s="30"/>
      <c r="E12" s="30"/>
      <c r="F12" s="30"/>
      <c r="G12" s="28"/>
      <c r="H12" s="28"/>
      <c r="I12" s="28"/>
      <c r="J12" s="28"/>
      <c r="K12" s="28"/>
      <c r="L12" s="28"/>
      <c r="M12" s="28"/>
      <c r="N12" s="28"/>
      <c r="O12" s="30"/>
      <c r="P12" s="31"/>
      <c r="Q12" s="30"/>
      <c r="R12" s="30"/>
      <c r="S12" s="30"/>
      <c r="T12" s="30"/>
      <c r="U12" s="30"/>
      <c r="V12" s="30"/>
      <c r="W12" s="30"/>
    </row>
    <row r="13" spans="1:23" ht="28.5" x14ac:dyDescent="0.2">
      <c r="A13" s="42" t="s">
        <v>33</v>
      </c>
      <c r="B13" s="42"/>
      <c r="C13" s="32"/>
      <c r="D13" s="32"/>
      <c r="E13" s="32"/>
      <c r="F13" s="32"/>
      <c r="G13" s="28"/>
      <c r="H13" s="28"/>
      <c r="I13" s="28"/>
      <c r="J13" s="28"/>
      <c r="K13" s="28"/>
      <c r="L13" s="28"/>
      <c r="M13" s="28"/>
      <c r="N13" s="28"/>
      <c r="O13" s="32"/>
      <c r="P13" s="32"/>
      <c r="Q13" s="32"/>
      <c r="R13" s="32"/>
      <c r="S13" s="32"/>
      <c r="T13" s="32"/>
      <c r="U13" s="32"/>
      <c r="V13" s="32"/>
      <c r="W13" s="32"/>
    </row>
    <row r="14" spans="1:23" ht="15" x14ac:dyDescent="0.25">
      <c r="C14" s="30"/>
      <c r="D14" s="30"/>
      <c r="E14" s="30"/>
      <c r="F14" s="30"/>
      <c r="G14" s="28"/>
      <c r="H14" s="28"/>
      <c r="I14" s="28"/>
      <c r="J14" s="28"/>
      <c r="K14" s="28"/>
      <c r="L14" s="28"/>
      <c r="M14" s="28"/>
      <c r="N14" s="28"/>
      <c r="O14" s="30"/>
      <c r="P14" s="33"/>
      <c r="Q14" s="30"/>
      <c r="R14" s="30"/>
      <c r="S14" s="30"/>
      <c r="T14" s="30"/>
      <c r="U14" s="30"/>
      <c r="V14" s="30"/>
      <c r="W14" s="30"/>
    </row>
    <row r="15" spans="1:23" ht="15" x14ac:dyDescent="0.25">
      <c r="A15" s="43" t="s">
        <v>77</v>
      </c>
      <c r="C15" s="30"/>
      <c r="D15" s="30"/>
      <c r="E15" s="30"/>
      <c r="F15" s="30"/>
      <c r="G15" s="28"/>
      <c r="H15" s="28"/>
      <c r="I15" s="28"/>
      <c r="J15" s="28"/>
      <c r="K15" s="28"/>
      <c r="L15" s="28"/>
      <c r="M15" s="28"/>
      <c r="N15" s="28"/>
      <c r="O15" s="30"/>
      <c r="P15" s="33"/>
      <c r="Q15" s="30"/>
      <c r="R15" s="30"/>
      <c r="S15" s="30"/>
      <c r="T15" s="30"/>
      <c r="U15" s="30"/>
      <c r="V15" s="30"/>
      <c r="W15" s="30"/>
    </row>
    <row r="16" spans="1:23" ht="15" x14ac:dyDescent="0.25">
      <c r="A16" s="25" t="s">
        <v>78</v>
      </c>
      <c r="C16" s="30"/>
      <c r="D16" s="30"/>
      <c r="E16" s="30"/>
      <c r="F16" s="30"/>
      <c r="G16" s="28"/>
      <c r="H16" s="28"/>
      <c r="I16" s="28"/>
      <c r="J16" s="28"/>
      <c r="K16" s="28"/>
      <c r="L16" s="28"/>
      <c r="M16" s="28"/>
      <c r="N16" s="28"/>
      <c r="O16" s="30"/>
      <c r="P16" s="33"/>
      <c r="Q16" s="30"/>
      <c r="R16" s="30"/>
      <c r="S16" s="30"/>
      <c r="T16" s="30"/>
      <c r="U16" s="30"/>
      <c r="V16" s="30"/>
      <c r="W16" s="30"/>
    </row>
    <row r="17" spans="1:23" ht="29.25" x14ac:dyDescent="0.25">
      <c r="A17" s="25" t="s">
        <v>79</v>
      </c>
      <c r="C17" s="30"/>
      <c r="D17" s="30"/>
      <c r="E17" s="30"/>
      <c r="F17" s="30"/>
      <c r="G17" s="28"/>
      <c r="H17" s="28"/>
      <c r="I17" s="28"/>
      <c r="J17" s="28"/>
      <c r="K17" s="28"/>
      <c r="L17" s="28"/>
      <c r="M17" s="28"/>
      <c r="N17" s="28"/>
      <c r="O17" s="30"/>
      <c r="P17" s="33"/>
      <c r="Q17" s="30"/>
      <c r="R17" s="30"/>
      <c r="S17" s="30"/>
      <c r="T17" s="30"/>
      <c r="U17" s="30"/>
      <c r="V17" s="30"/>
      <c r="W17" s="30"/>
    </row>
    <row r="18" spans="1:23" ht="15" x14ac:dyDescent="0.25">
      <c r="A18" s="25" t="s">
        <v>91</v>
      </c>
      <c r="C18" s="30"/>
      <c r="D18" s="30"/>
      <c r="E18" s="30"/>
      <c r="F18" s="30"/>
      <c r="G18" s="28"/>
      <c r="H18" s="28"/>
      <c r="I18" s="28"/>
      <c r="J18" s="28"/>
      <c r="K18" s="28"/>
      <c r="L18" s="28"/>
      <c r="M18" s="28"/>
      <c r="N18" s="28"/>
      <c r="O18" s="30"/>
      <c r="P18" s="33"/>
      <c r="Q18" s="30"/>
      <c r="R18" s="30"/>
      <c r="S18" s="30"/>
      <c r="T18" s="30"/>
      <c r="U18" s="30"/>
      <c r="V18" s="30"/>
      <c r="W18" s="30"/>
    </row>
    <row r="19" spans="1:23" ht="15" x14ac:dyDescent="0.25">
      <c r="C19" s="30"/>
      <c r="D19" s="30"/>
      <c r="E19" s="30"/>
      <c r="F19" s="30"/>
      <c r="G19" s="28"/>
      <c r="H19" s="28"/>
      <c r="I19" s="28"/>
      <c r="J19" s="28"/>
      <c r="K19" s="28"/>
      <c r="L19" s="28"/>
      <c r="M19" s="28"/>
      <c r="N19" s="28"/>
      <c r="O19" s="30"/>
      <c r="P19" s="33"/>
      <c r="Q19" s="30"/>
      <c r="R19" s="30"/>
      <c r="S19" s="30"/>
      <c r="T19" s="30"/>
      <c r="U19" s="30"/>
      <c r="V19" s="30"/>
      <c r="W19" s="30"/>
    </row>
    <row r="20" spans="1:23" ht="15" x14ac:dyDescent="0.25">
      <c r="C20" s="30"/>
      <c r="D20" s="30"/>
      <c r="E20" s="30"/>
      <c r="F20" s="30"/>
      <c r="G20" s="28"/>
      <c r="H20" s="28"/>
      <c r="I20" s="28"/>
      <c r="J20" s="28"/>
      <c r="K20" s="28"/>
      <c r="L20" s="28"/>
      <c r="M20" s="28"/>
      <c r="N20" s="28"/>
      <c r="O20" s="30"/>
      <c r="P20" s="33"/>
      <c r="Q20" s="30"/>
      <c r="R20" s="30"/>
      <c r="S20" s="30"/>
      <c r="T20" s="30"/>
      <c r="U20" s="30"/>
      <c r="V20" s="30"/>
      <c r="W20" s="30"/>
    </row>
    <row r="21" spans="1:23" ht="15" x14ac:dyDescent="0.25">
      <c r="A21" s="43" t="s">
        <v>44</v>
      </c>
      <c r="B21" s="43"/>
      <c r="C21" s="30"/>
      <c r="D21" s="30"/>
      <c r="E21" s="30"/>
      <c r="F21" s="30"/>
      <c r="G21" s="28"/>
      <c r="H21" s="28"/>
      <c r="I21" s="28"/>
      <c r="J21" s="28"/>
      <c r="K21" s="28"/>
      <c r="L21" s="28"/>
      <c r="M21" s="28"/>
      <c r="N21" s="28"/>
      <c r="O21" s="30"/>
      <c r="P21" s="33"/>
      <c r="Q21" s="30"/>
      <c r="R21" s="30"/>
      <c r="S21" s="30"/>
      <c r="T21" s="30"/>
      <c r="U21" s="30"/>
      <c r="V21" s="30"/>
      <c r="W21" s="30"/>
    </row>
    <row r="22" spans="1:23" ht="15" x14ac:dyDescent="0.25">
      <c r="A22" s="44" t="s">
        <v>119</v>
      </c>
      <c r="B22" s="44"/>
      <c r="C22" s="30"/>
      <c r="D22" s="30"/>
      <c r="E22" s="30"/>
      <c r="F22" s="30"/>
      <c r="G22" s="28"/>
      <c r="H22" s="28"/>
      <c r="I22" s="28"/>
      <c r="J22" s="28"/>
      <c r="K22" s="28"/>
      <c r="L22" s="28"/>
      <c r="M22" s="28"/>
      <c r="N22" s="28"/>
      <c r="O22" s="30"/>
      <c r="P22" s="33"/>
      <c r="Q22" s="30"/>
      <c r="R22" s="30"/>
      <c r="S22" s="30"/>
      <c r="T22" s="30"/>
      <c r="U22" s="30"/>
      <c r="V22" s="30"/>
      <c r="W22" s="30"/>
    </row>
    <row r="23" spans="1:23" ht="15" x14ac:dyDescent="0.25">
      <c r="C23" s="30"/>
      <c r="D23" s="30"/>
      <c r="E23" s="30"/>
      <c r="F23" s="30"/>
      <c r="G23" s="28"/>
      <c r="H23" s="28"/>
      <c r="I23" s="28"/>
      <c r="J23" s="28"/>
      <c r="K23" s="28"/>
      <c r="L23" s="28"/>
      <c r="M23" s="28"/>
      <c r="N23" s="28"/>
      <c r="O23" s="30"/>
      <c r="P23" s="33"/>
      <c r="Q23" s="30"/>
      <c r="R23" s="30"/>
      <c r="S23" s="30"/>
      <c r="T23" s="30"/>
      <c r="U23" s="30"/>
      <c r="V23" s="30"/>
      <c r="W23" s="30"/>
    </row>
    <row r="24" spans="1:23" ht="15" x14ac:dyDescent="0.25">
      <c r="A24" s="43" t="s">
        <v>45</v>
      </c>
      <c r="B24" s="43"/>
      <c r="C24" s="30"/>
      <c r="D24" s="30"/>
      <c r="E24" s="30"/>
      <c r="F24" s="30"/>
      <c r="G24" s="28"/>
      <c r="H24" s="28"/>
      <c r="I24" s="28"/>
      <c r="J24" s="28"/>
      <c r="K24" s="28"/>
      <c r="L24" s="28"/>
      <c r="M24" s="28"/>
      <c r="N24" s="28"/>
      <c r="O24" s="30"/>
      <c r="P24" s="33"/>
      <c r="Q24" s="30"/>
      <c r="R24" s="30"/>
      <c r="S24" s="30"/>
      <c r="T24" s="30"/>
      <c r="U24" s="30"/>
      <c r="V24" s="30"/>
      <c r="W24" s="30"/>
    </row>
    <row r="25" spans="1:23" ht="15" x14ac:dyDescent="0.25">
      <c r="A25" s="44" t="s">
        <v>46</v>
      </c>
      <c r="B25" s="44"/>
      <c r="C25" s="30"/>
      <c r="D25" s="30"/>
      <c r="E25" s="30"/>
      <c r="F25" s="30"/>
      <c r="G25" s="28"/>
      <c r="H25" s="28"/>
      <c r="I25" s="28"/>
      <c r="J25" s="28"/>
      <c r="K25" s="28"/>
      <c r="L25" s="28"/>
      <c r="M25" s="28"/>
      <c r="N25" s="28"/>
      <c r="O25" s="30"/>
      <c r="P25" s="33"/>
      <c r="Q25" s="30"/>
      <c r="R25" s="30"/>
      <c r="S25" s="30"/>
      <c r="T25" s="30"/>
      <c r="U25" s="30"/>
      <c r="V25" s="30"/>
      <c r="W25" s="30"/>
    </row>
    <row r="26" spans="1:23" ht="15" x14ac:dyDescent="0.25">
      <c r="C26" s="30"/>
      <c r="D26" s="30"/>
      <c r="E26" s="30"/>
      <c r="F26" s="30"/>
      <c r="G26" s="28"/>
      <c r="H26" s="28"/>
      <c r="I26" s="28"/>
      <c r="J26" s="28"/>
      <c r="K26" s="28"/>
      <c r="L26" s="28"/>
      <c r="M26" s="28"/>
      <c r="N26" s="28"/>
      <c r="O26" s="30"/>
      <c r="P26" s="33"/>
      <c r="Q26" s="30"/>
      <c r="R26" s="30"/>
      <c r="S26" s="30"/>
      <c r="T26" s="30"/>
      <c r="U26" s="30"/>
      <c r="V26" s="30"/>
      <c r="W26" s="30"/>
    </row>
    <row r="27" spans="1:23" ht="15" x14ac:dyDescent="0.25">
      <c r="A27" s="43" t="s">
        <v>24</v>
      </c>
      <c r="B27" s="43"/>
      <c r="C27" s="30"/>
      <c r="D27" s="30"/>
      <c r="E27" s="30"/>
      <c r="F27" s="30"/>
      <c r="G27" s="28"/>
      <c r="H27" s="28"/>
      <c r="I27" s="28"/>
      <c r="J27" s="28"/>
      <c r="K27" s="28"/>
      <c r="L27" s="28"/>
      <c r="M27" s="28"/>
      <c r="N27" s="28"/>
      <c r="O27" s="30"/>
      <c r="P27" s="33"/>
      <c r="Q27" s="30"/>
      <c r="R27" s="30"/>
      <c r="S27" s="30"/>
      <c r="T27" s="30"/>
      <c r="U27" s="30"/>
      <c r="V27" s="30"/>
      <c r="W27" s="30"/>
    </row>
    <row r="28" spans="1:23" ht="15" x14ac:dyDescent="0.25">
      <c r="A28" s="44" t="s">
        <v>27</v>
      </c>
      <c r="B28" s="44"/>
      <c r="C28" s="30"/>
      <c r="D28" s="30"/>
      <c r="E28" s="30"/>
      <c r="F28" s="30"/>
      <c r="G28" s="28"/>
      <c r="H28" s="28"/>
      <c r="I28" s="28"/>
      <c r="J28" s="28"/>
      <c r="K28" s="28"/>
      <c r="L28" s="28"/>
      <c r="M28" s="28"/>
      <c r="N28" s="28"/>
      <c r="O28" s="30"/>
      <c r="P28" s="33"/>
      <c r="Q28" s="30"/>
      <c r="R28" s="30"/>
      <c r="S28" s="30"/>
      <c r="T28" s="30"/>
      <c r="U28" s="30"/>
      <c r="V28" s="30"/>
      <c r="W28" s="30"/>
    </row>
    <row r="29" spans="1:23" ht="15" x14ac:dyDescent="0.25">
      <c r="A29" s="42" t="s">
        <v>28</v>
      </c>
      <c r="B29" s="42"/>
      <c r="C29" s="30"/>
      <c r="D29" s="30"/>
      <c r="E29" s="30"/>
      <c r="F29" s="30"/>
      <c r="G29" s="28"/>
      <c r="H29" s="28"/>
      <c r="I29" s="28"/>
      <c r="J29" s="28"/>
      <c r="K29" s="28"/>
      <c r="L29" s="28"/>
      <c r="M29" s="28"/>
      <c r="N29" s="28"/>
      <c r="O29" s="30"/>
      <c r="P29" s="33"/>
      <c r="Q29" s="30"/>
      <c r="R29" s="30"/>
      <c r="S29" s="30"/>
      <c r="T29" s="30"/>
      <c r="U29" s="30"/>
      <c r="V29" s="30"/>
      <c r="W29" s="30"/>
    </row>
    <row r="30" spans="1:23" ht="15" x14ac:dyDescent="0.25">
      <c r="A30" s="45" t="s">
        <v>49</v>
      </c>
      <c r="B30" s="45"/>
      <c r="C30" s="30"/>
      <c r="D30" s="30"/>
      <c r="E30" s="30"/>
      <c r="F30" s="30"/>
      <c r="G30" s="28"/>
      <c r="H30" s="28"/>
      <c r="I30" s="28"/>
      <c r="J30" s="28"/>
      <c r="K30" s="28"/>
      <c r="L30" s="28"/>
      <c r="M30" s="28"/>
      <c r="N30" s="28"/>
      <c r="O30" s="30"/>
      <c r="P30" s="30"/>
      <c r="Q30" s="30"/>
      <c r="R30" s="30"/>
      <c r="S30" s="30"/>
      <c r="T30" s="30"/>
      <c r="U30" s="30"/>
      <c r="V30" s="30"/>
      <c r="W30" s="30"/>
    </row>
    <row r="31" spans="1:23" ht="15" x14ac:dyDescent="0.25">
      <c r="A31" s="45" t="s">
        <v>50</v>
      </c>
      <c r="B31" s="45"/>
      <c r="C31" s="30"/>
      <c r="D31" s="30"/>
      <c r="E31" s="30"/>
      <c r="F31" s="30"/>
      <c r="G31" s="28"/>
      <c r="H31" s="28"/>
      <c r="I31" s="28"/>
      <c r="J31" s="28"/>
      <c r="K31" s="28"/>
      <c r="L31" s="28"/>
      <c r="M31" s="28"/>
      <c r="N31" s="28"/>
      <c r="O31" s="30"/>
      <c r="P31" s="30"/>
      <c r="Q31" s="30"/>
      <c r="R31" s="30"/>
      <c r="S31" s="30"/>
      <c r="T31" s="30"/>
      <c r="U31" s="30"/>
      <c r="V31" s="30"/>
      <c r="W31" s="30"/>
    </row>
    <row r="32" spans="1:23" ht="15" x14ac:dyDescent="0.25">
      <c r="A32" s="45" t="s">
        <v>51</v>
      </c>
      <c r="B32" s="45"/>
      <c r="C32" s="30"/>
      <c r="D32" s="30"/>
      <c r="E32" s="30"/>
      <c r="F32" s="30"/>
      <c r="G32" s="28"/>
      <c r="H32" s="28"/>
      <c r="I32" s="28"/>
      <c r="J32" s="28"/>
      <c r="K32" s="28"/>
      <c r="L32" s="28"/>
      <c r="M32" s="28"/>
      <c r="N32" s="28"/>
      <c r="O32" s="30"/>
      <c r="P32" s="31"/>
      <c r="Q32" s="31"/>
      <c r="R32" s="30"/>
      <c r="S32" s="30"/>
      <c r="T32" s="30"/>
      <c r="U32" s="30"/>
      <c r="V32" s="30"/>
      <c r="W32" s="30"/>
    </row>
    <row r="33" spans="1:23" ht="15" x14ac:dyDescent="0.25">
      <c r="A33" s="45" t="s">
        <v>57</v>
      </c>
      <c r="B33" s="45"/>
      <c r="C33" s="30"/>
      <c r="D33" s="30"/>
      <c r="E33" s="30"/>
      <c r="F33" s="30"/>
      <c r="G33" s="28"/>
      <c r="H33" s="28"/>
      <c r="I33" s="28"/>
      <c r="J33" s="28"/>
      <c r="K33" s="28"/>
      <c r="L33" s="28"/>
      <c r="M33" s="28"/>
      <c r="N33" s="28"/>
      <c r="O33" s="30"/>
      <c r="P33" s="31"/>
      <c r="Q33" s="31"/>
      <c r="R33" s="30"/>
      <c r="S33" s="30"/>
      <c r="T33" s="30"/>
      <c r="U33" s="30"/>
      <c r="V33" s="30"/>
      <c r="W33" s="30"/>
    </row>
    <row r="34" spans="1:23" ht="15" x14ac:dyDescent="0.25">
      <c r="A34" s="45" t="s">
        <v>55</v>
      </c>
      <c r="B34" s="45"/>
      <c r="C34" s="30"/>
      <c r="D34" s="30"/>
      <c r="E34" s="30"/>
      <c r="F34" s="30"/>
      <c r="G34" s="28"/>
      <c r="H34" s="28"/>
      <c r="I34" s="28"/>
      <c r="J34" s="28"/>
      <c r="K34" s="28"/>
      <c r="L34" s="28"/>
      <c r="M34" s="28"/>
      <c r="N34" s="28"/>
      <c r="O34" s="30"/>
      <c r="P34" s="31"/>
      <c r="Q34" s="31"/>
      <c r="R34" s="30"/>
      <c r="S34" s="30"/>
      <c r="T34" s="30"/>
      <c r="U34" s="30"/>
      <c r="V34" s="30"/>
      <c r="W34" s="30"/>
    </row>
    <row r="35" spans="1:23" ht="15" x14ac:dyDescent="0.25">
      <c r="A35" s="45" t="s">
        <v>56</v>
      </c>
      <c r="B35" s="45"/>
      <c r="C35" s="30"/>
      <c r="D35" s="30"/>
      <c r="E35" s="30"/>
      <c r="F35" s="30"/>
      <c r="G35" s="28"/>
      <c r="H35" s="28"/>
      <c r="I35" s="28"/>
      <c r="J35" s="28"/>
      <c r="K35" s="28"/>
      <c r="L35" s="28"/>
      <c r="M35" s="28"/>
      <c r="N35" s="28"/>
      <c r="O35" s="30"/>
      <c r="P35" s="31"/>
      <c r="Q35" s="31"/>
      <c r="R35" s="30"/>
      <c r="S35" s="30"/>
      <c r="T35" s="30"/>
      <c r="U35" s="30"/>
      <c r="V35" s="30"/>
      <c r="W35" s="30"/>
    </row>
    <row r="36" spans="1:23" x14ac:dyDescent="0.2">
      <c r="A36" s="45" t="s">
        <v>52</v>
      </c>
      <c r="B36" s="45"/>
    </row>
    <row r="37" spans="1:23" x14ac:dyDescent="0.2">
      <c r="C37" s="28"/>
      <c r="D37" s="28"/>
      <c r="E37" s="28"/>
      <c r="F37" s="28"/>
      <c r="G37" s="28"/>
      <c r="H37" s="28"/>
      <c r="I37" s="28"/>
      <c r="J37" s="28"/>
      <c r="K37" s="28"/>
      <c r="L37" s="28"/>
      <c r="M37" s="28"/>
      <c r="N37" s="28"/>
      <c r="O37" s="28"/>
      <c r="P37" s="28"/>
      <c r="Q37" s="28"/>
      <c r="R37" s="28"/>
      <c r="S37" s="28"/>
      <c r="T37" s="28"/>
      <c r="U37" s="28"/>
      <c r="V37" s="28"/>
      <c r="W37" s="28"/>
    </row>
    <row r="38" spans="1:23" ht="15" x14ac:dyDescent="0.25">
      <c r="A38" s="43" t="s">
        <v>29</v>
      </c>
      <c r="B38" s="43"/>
      <c r="C38" s="28"/>
      <c r="D38" s="28"/>
      <c r="E38" s="28"/>
      <c r="F38" s="28"/>
      <c r="G38" s="28"/>
      <c r="H38" s="28"/>
      <c r="I38" s="28"/>
      <c r="J38" s="28"/>
      <c r="K38" s="28"/>
      <c r="L38" s="28"/>
      <c r="M38" s="28"/>
      <c r="N38" s="28"/>
      <c r="O38" s="28"/>
      <c r="P38" s="28"/>
      <c r="Q38" s="28"/>
      <c r="R38" s="28"/>
      <c r="S38" s="28"/>
      <c r="T38" s="28"/>
      <c r="U38" s="28"/>
      <c r="V38" s="28"/>
      <c r="W38" s="28"/>
    </row>
    <row r="39" spans="1:23" ht="28.5" x14ac:dyDescent="0.2">
      <c r="A39" s="44" t="s">
        <v>71</v>
      </c>
      <c r="B39" s="44"/>
      <c r="C39" s="34"/>
      <c r="D39" s="28"/>
      <c r="E39" s="28"/>
      <c r="F39" s="28"/>
      <c r="G39" s="28"/>
      <c r="H39" s="28"/>
      <c r="I39" s="28"/>
      <c r="J39" s="28"/>
      <c r="K39" s="28"/>
      <c r="L39" s="28"/>
      <c r="M39" s="28"/>
      <c r="N39" s="28"/>
      <c r="O39" s="28"/>
      <c r="P39" s="28"/>
      <c r="Q39" s="28"/>
      <c r="R39" s="28"/>
      <c r="S39" s="28"/>
      <c r="T39" s="28"/>
      <c r="U39" s="28"/>
      <c r="V39" s="28"/>
      <c r="W39" s="28"/>
    </row>
    <row r="40" spans="1:23" x14ac:dyDescent="0.2">
      <c r="A40" s="44" t="s">
        <v>60</v>
      </c>
      <c r="B40" s="44"/>
      <c r="C40" s="34"/>
      <c r="D40" s="28"/>
      <c r="E40" s="28"/>
      <c r="F40" s="28"/>
      <c r="G40" s="28"/>
      <c r="H40" s="28"/>
      <c r="I40" s="28"/>
      <c r="J40" s="28"/>
      <c r="K40" s="28"/>
      <c r="L40" s="28"/>
      <c r="M40" s="28"/>
      <c r="N40" s="28"/>
      <c r="O40" s="28"/>
      <c r="P40" s="28"/>
      <c r="Q40" s="28"/>
      <c r="R40" s="28"/>
      <c r="S40" s="28"/>
      <c r="T40" s="28"/>
      <c r="U40" s="28"/>
      <c r="V40" s="28"/>
      <c r="W40" s="28"/>
    </row>
    <row r="41" spans="1:23" ht="28.5" x14ac:dyDescent="0.2">
      <c r="A41" s="42" t="s">
        <v>99</v>
      </c>
      <c r="B41" s="42"/>
      <c r="C41" s="35"/>
      <c r="D41" s="28"/>
      <c r="E41" s="28"/>
      <c r="F41" s="28"/>
      <c r="G41" s="28"/>
      <c r="H41" s="28"/>
      <c r="I41" s="28"/>
      <c r="J41" s="28"/>
      <c r="K41" s="28"/>
      <c r="L41" s="28"/>
      <c r="M41" s="28"/>
      <c r="N41" s="28"/>
      <c r="O41" s="28"/>
      <c r="P41" s="28"/>
      <c r="Q41" s="28"/>
      <c r="R41" s="28"/>
      <c r="S41" s="28"/>
      <c r="T41" s="28"/>
      <c r="U41" s="28"/>
      <c r="V41" s="28"/>
      <c r="W41" s="28"/>
    </row>
    <row r="42" spans="1:23" x14ac:dyDescent="0.2">
      <c r="A42" s="42" t="s">
        <v>100</v>
      </c>
      <c r="B42" s="42"/>
      <c r="C42" s="28"/>
      <c r="D42" s="28"/>
      <c r="E42" s="28"/>
      <c r="F42" s="28"/>
      <c r="G42" s="28"/>
      <c r="H42" s="28"/>
      <c r="I42" s="28"/>
      <c r="J42" s="28"/>
      <c r="K42" s="28"/>
      <c r="L42" s="28"/>
      <c r="M42" s="28"/>
      <c r="N42" s="28"/>
      <c r="O42" s="28"/>
      <c r="P42" s="28"/>
      <c r="Q42" s="28"/>
      <c r="R42" s="28"/>
      <c r="S42" s="28"/>
      <c r="T42" s="28"/>
      <c r="U42" s="28"/>
      <c r="V42" s="28"/>
      <c r="W42" s="28"/>
    </row>
    <row r="43" spans="1:23" x14ac:dyDescent="0.2">
      <c r="A43" s="46" t="s">
        <v>104</v>
      </c>
      <c r="B43" s="42"/>
      <c r="C43" s="28"/>
      <c r="D43" s="28"/>
      <c r="E43" s="28"/>
      <c r="F43" s="28"/>
      <c r="G43" s="28"/>
      <c r="H43" s="28"/>
      <c r="I43" s="28"/>
      <c r="J43" s="28"/>
      <c r="K43" s="28"/>
      <c r="L43" s="28"/>
      <c r="M43" s="28"/>
      <c r="N43" s="28"/>
      <c r="O43" s="28"/>
      <c r="P43" s="28"/>
      <c r="Q43" s="28"/>
      <c r="R43" s="28"/>
      <c r="S43" s="28"/>
      <c r="T43" s="28"/>
      <c r="U43" s="28"/>
      <c r="V43" s="28"/>
      <c r="W43" s="28"/>
    </row>
    <row r="44" spans="1:23" ht="28.5" x14ac:dyDescent="0.2">
      <c r="A44" s="46" t="s">
        <v>105</v>
      </c>
      <c r="B44" s="46"/>
      <c r="C44" s="28"/>
      <c r="D44" s="28"/>
      <c r="E44" s="28"/>
      <c r="F44" s="28"/>
      <c r="G44" s="28"/>
      <c r="H44" s="28"/>
      <c r="I44" s="28"/>
      <c r="J44" s="28"/>
      <c r="K44" s="28"/>
      <c r="L44" s="28"/>
      <c r="M44" s="28"/>
      <c r="N44" s="28"/>
      <c r="O44" s="28"/>
      <c r="P44" s="28"/>
      <c r="Q44" s="28"/>
      <c r="R44" s="28"/>
      <c r="S44" s="28"/>
      <c r="T44" s="28"/>
      <c r="U44" s="28"/>
      <c r="V44" s="28"/>
      <c r="W44" s="28"/>
    </row>
    <row r="45" spans="1:23" ht="28.5" x14ac:dyDescent="0.2">
      <c r="A45" s="42" t="s">
        <v>101</v>
      </c>
      <c r="B45" s="42"/>
      <c r="C45" s="28"/>
      <c r="D45" s="28"/>
      <c r="E45" s="28"/>
      <c r="F45" s="28"/>
      <c r="G45" s="28"/>
      <c r="H45" s="28"/>
      <c r="I45" s="28"/>
      <c r="J45" s="28"/>
      <c r="K45" s="28"/>
      <c r="L45" s="28"/>
      <c r="M45" s="28"/>
      <c r="N45" s="28"/>
      <c r="O45" s="28"/>
      <c r="P45" s="28"/>
      <c r="Q45" s="28"/>
      <c r="R45" s="28"/>
      <c r="S45" s="28"/>
      <c r="T45" s="28"/>
      <c r="U45" s="28"/>
      <c r="V45" s="28"/>
      <c r="W45" s="28"/>
    </row>
    <row r="46" spans="1:23" x14ac:dyDescent="0.2">
      <c r="A46" s="46" t="s">
        <v>92</v>
      </c>
      <c r="B46" s="46"/>
      <c r="C46" s="28"/>
      <c r="D46" s="28"/>
      <c r="E46" s="28"/>
      <c r="F46" s="28"/>
      <c r="G46" s="28"/>
      <c r="H46" s="28"/>
      <c r="I46" s="28"/>
      <c r="J46" s="28"/>
      <c r="K46" s="28"/>
      <c r="L46" s="28"/>
      <c r="M46" s="28"/>
      <c r="N46" s="28"/>
      <c r="O46" s="28"/>
      <c r="P46" s="28"/>
      <c r="Q46" s="28"/>
      <c r="R46" s="28"/>
      <c r="S46" s="28"/>
      <c r="T46" s="28"/>
      <c r="U46" s="28"/>
      <c r="V46" s="28"/>
      <c r="W46" s="28"/>
    </row>
    <row r="47" spans="1:23" ht="28.5" x14ac:dyDescent="0.2">
      <c r="A47" s="42" t="s">
        <v>102</v>
      </c>
      <c r="B47" s="46"/>
      <c r="C47" s="28"/>
      <c r="D47" s="28"/>
      <c r="E47" s="28"/>
      <c r="F47" s="28"/>
      <c r="G47" s="28"/>
      <c r="H47" s="28"/>
      <c r="I47" s="28"/>
      <c r="J47" s="28"/>
      <c r="K47" s="28"/>
      <c r="L47" s="28"/>
      <c r="M47" s="28"/>
      <c r="N47" s="28"/>
      <c r="O47" s="28"/>
      <c r="P47" s="28"/>
      <c r="Q47" s="28"/>
      <c r="R47" s="28"/>
      <c r="S47" s="28"/>
      <c r="T47" s="28"/>
      <c r="U47" s="28"/>
      <c r="V47" s="28"/>
      <c r="W47" s="28"/>
    </row>
    <row r="48" spans="1:23" ht="28.5" x14ac:dyDescent="0.2">
      <c r="A48" s="42" t="s">
        <v>93</v>
      </c>
      <c r="B48" s="42"/>
      <c r="C48" s="28"/>
      <c r="D48" s="28"/>
      <c r="E48" s="28"/>
      <c r="F48" s="28"/>
      <c r="G48" s="28"/>
      <c r="H48" s="28"/>
      <c r="I48" s="28"/>
      <c r="J48" s="28"/>
      <c r="K48" s="28"/>
      <c r="L48" s="28"/>
      <c r="M48" s="28"/>
      <c r="N48" s="28"/>
      <c r="O48" s="28"/>
      <c r="P48" s="28"/>
      <c r="Q48" s="28"/>
      <c r="R48" s="28"/>
      <c r="S48" s="28"/>
      <c r="T48" s="28"/>
      <c r="U48" s="28"/>
      <c r="V48" s="28"/>
      <c r="W48" s="28"/>
    </row>
    <row r="49" spans="1:23" x14ac:dyDescent="0.2">
      <c r="A49" s="42" t="s">
        <v>59</v>
      </c>
      <c r="B49" s="42"/>
    </row>
    <row r="50" spans="1:23" ht="28.5" x14ac:dyDescent="0.2">
      <c r="A50" s="42" t="s">
        <v>94</v>
      </c>
      <c r="B50" s="42"/>
    </row>
    <row r="51" spans="1:23" ht="28.5" x14ac:dyDescent="0.2">
      <c r="A51" s="42" t="s">
        <v>37</v>
      </c>
      <c r="B51" s="42"/>
      <c r="C51" s="28"/>
      <c r="D51" s="28"/>
      <c r="E51" s="28"/>
      <c r="F51" s="28"/>
      <c r="G51" s="28"/>
      <c r="H51" s="28"/>
      <c r="I51" s="28"/>
      <c r="J51" s="28"/>
      <c r="K51" s="28"/>
      <c r="L51" s="28"/>
      <c r="M51" s="28"/>
      <c r="N51" s="28"/>
      <c r="O51" s="28"/>
      <c r="P51" s="28"/>
      <c r="Q51" s="28"/>
      <c r="R51" s="28"/>
      <c r="S51" s="28"/>
      <c r="T51" s="28"/>
      <c r="U51" s="28"/>
      <c r="V51" s="28"/>
      <c r="W51" s="28"/>
    </row>
    <row r="52" spans="1:23" ht="42.75" x14ac:dyDescent="0.2">
      <c r="A52" s="42" t="s">
        <v>112</v>
      </c>
      <c r="B52" s="42"/>
      <c r="C52" s="27"/>
      <c r="D52" s="28"/>
      <c r="E52" s="28"/>
      <c r="F52" s="28"/>
      <c r="G52" s="28"/>
      <c r="H52" s="28"/>
      <c r="I52" s="28"/>
      <c r="J52" s="28"/>
      <c r="K52" s="28"/>
      <c r="L52" s="28"/>
      <c r="M52" s="28"/>
      <c r="N52" s="28"/>
      <c r="O52" s="28"/>
      <c r="P52" s="28"/>
      <c r="Q52" s="28"/>
      <c r="R52" s="28"/>
      <c r="S52" s="28"/>
      <c r="T52" s="28"/>
      <c r="U52" s="28"/>
      <c r="V52" s="28"/>
      <c r="W52" s="28"/>
    </row>
    <row r="53" spans="1:23" ht="28.5" x14ac:dyDescent="0.2">
      <c r="A53" s="42" t="s">
        <v>95</v>
      </c>
      <c r="B53" s="42"/>
      <c r="C53" s="28"/>
      <c r="D53" s="28"/>
      <c r="E53" s="28"/>
      <c r="F53" s="28"/>
      <c r="G53" s="28"/>
      <c r="H53" s="28"/>
      <c r="I53" s="28"/>
      <c r="J53" s="28"/>
      <c r="K53" s="28"/>
      <c r="L53" s="28"/>
      <c r="M53" s="28"/>
      <c r="N53" s="28"/>
      <c r="O53" s="28"/>
      <c r="P53" s="28"/>
      <c r="Q53" s="28"/>
      <c r="R53" s="28"/>
      <c r="S53" s="28"/>
      <c r="T53" s="28"/>
      <c r="U53" s="28"/>
      <c r="V53" s="28"/>
      <c r="W53" s="28"/>
    </row>
    <row r="54" spans="1:23" x14ac:dyDescent="0.2">
      <c r="A54" s="42"/>
      <c r="B54" s="42"/>
      <c r="C54" s="28"/>
      <c r="D54" s="28"/>
      <c r="E54" s="28"/>
      <c r="F54" s="28"/>
      <c r="G54" s="28"/>
      <c r="H54" s="28"/>
      <c r="I54" s="28"/>
      <c r="J54" s="28"/>
      <c r="K54" s="28"/>
      <c r="L54" s="28"/>
      <c r="M54" s="28"/>
      <c r="N54" s="28"/>
      <c r="O54" s="28"/>
      <c r="P54" s="28"/>
      <c r="Q54" s="28"/>
      <c r="R54" s="28"/>
      <c r="S54" s="28"/>
      <c r="T54" s="28"/>
      <c r="U54" s="28"/>
      <c r="V54" s="28"/>
      <c r="W54" s="28"/>
    </row>
    <row r="55" spans="1:23" ht="15" x14ac:dyDescent="0.25">
      <c r="A55" s="43" t="s">
        <v>36</v>
      </c>
      <c r="B55" s="43"/>
      <c r="C55" s="28"/>
      <c r="D55" s="28"/>
      <c r="E55" s="28"/>
      <c r="F55" s="28"/>
      <c r="G55" s="28"/>
      <c r="H55" s="28"/>
      <c r="I55" s="28"/>
      <c r="J55" s="28"/>
      <c r="K55" s="28"/>
      <c r="L55" s="28"/>
      <c r="M55" s="28"/>
      <c r="N55" s="28"/>
      <c r="O55" s="28"/>
      <c r="P55" s="28"/>
      <c r="Q55" s="28"/>
      <c r="R55" s="28"/>
      <c r="S55" s="28"/>
      <c r="T55" s="28"/>
      <c r="U55" s="28"/>
      <c r="V55" s="28"/>
      <c r="W55" s="28"/>
    </row>
    <row r="56" spans="1:23" ht="28.5" x14ac:dyDescent="0.2">
      <c r="A56" s="44" t="s">
        <v>72</v>
      </c>
      <c r="B56" s="44"/>
      <c r="C56" s="34"/>
      <c r="D56" s="28"/>
      <c r="E56" s="28"/>
      <c r="F56" s="28"/>
      <c r="G56" s="28"/>
      <c r="H56" s="28"/>
      <c r="I56" s="28"/>
      <c r="J56" s="28"/>
      <c r="K56" s="28"/>
      <c r="L56" s="28"/>
      <c r="M56" s="28"/>
      <c r="N56" s="28"/>
      <c r="O56" s="28"/>
      <c r="P56" s="28"/>
      <c r="Q56" s="28"/>
      <c r="R56" s="28"/>
      <c r="S56" s="28"/>
      <c r="T56" s="28"/>
      <c r="U56" s="28"/>
      <c r="V56" s="28"/>
      <c r="W56" s="28"/>
    </row>
    <row r="57" spans="1:23" x14ac:dyDescent="0.2">
      <c r="A57" s="42" t="s">
        <v>35</v>
      </c>
      <c r="B57" s="42"/>
      <c r="C57" s="28"/>
      <c r="D57" s="28"/>
      <c r="E57" s="28"/>
      <c r="F57" s="28"/>
      <c r="G57" s="28"/>
      <c r="H57" s="28"/>
      <c r="I57" s="28"/>
      <c r="J57" s="28"/>
      <c r="K57" s="28"/>
      <c r="L57" s="28"/>
      <c r="M57" s="28"/>
      <c r="N57" s="28"/>
      <c r="O57" s="28"/>
      <c r="P57" s="28"/>
      <c r="Q57" s="28"/>
      <c r="R57" s="28"/>
      <c r="S57" s="28"/>
      <c r="T57" s="28"/>
      <c r="U57" s="28"/>
      <c r="V57" s="28"/>
      <c r="W57" s="28"/>
    </row>
    <row r="58" spans="1:23" x14ac:dyDescent="0.2">
      <c r="A58" s="47" t="s">
        <v>113</v>
      </c>
      <c r="B58" s="47"/>
      <c r="C58" s="28"/>
      <c r="D58" s="28"/>
      <c r="E58" s="28"/>
      <c r="F58" s="28"/>
      <c r="G58" s="28"/>
      <c r="H58" s="28"/>
      <c r="I58" s="28"/>
      <c r="J58" s="28"/>
      <c r="K58" s="28"/>
      <c r="L58" s="28"/>
      <c r="M58" s="28"/>
      <c r="N58" s="28"/>
      <c r="O58" s="28"/>
      <c r="P58" s="33"/>
      <c r="Q58" s="28"/>
      <c r="R58" s="28"/>
      <c r="S58" s="28"/>
      <c r="T58" s="28"/>
      <c r="U58" s="28"/>
      <c r="V58" s="28"/>
      <c r="W58" s="28"/>
    </row>
    <row r="59" spans="1:23" ht="28.5" x14ac:dyDescent="0.2">
      <c r="A59" s="42" t="s">
        <v>87</v>
      </c>
      <c r="B59" s="42"/>
      <c r="C59" s="28"/>
      <c r="D59" s="28"/>
      <c r="E59" s="28"/>
      <c r="F59" s="28"/>
      <c r="G59" s="28"/>
      <c r="H59" s="28"/>
      <c r="I59" s="28"/>
      <c r="J59" s="28"/>
      <c r="K59" s="28"/>
      <c r="L59" s="28"/>
      <c r="M59" s="28"/>
      <c r="N59" s="28"/>
      <c r="O59" s="28"/>
      <c r="P59" s="28"/>
      <c r="Q59" s="28"/>
      <c r="R59" s="28"/>
      <c r="S59" s="28"/>
      <c r="T59" s="28"/>
      <c r="U59" s="28"/>
      <c r="V59" s="28"/>
      <c r="W59" s="28"/>
    </row>
    <row r="60" spans="1:23" x14ac:dyDescent="0.2">
      <c r="A60" s="42" t="s">
        <v>73</v>
      </c>
      <c r="B60" s="42"/>
      <c r="C60" s="28"/>
      <c r="D60" s="28"/>
      <c r="E60" s="28"/>
      <c r="F60" s="28"/>
      <c r="G60" s="28"/>
      <c r="H60" s="28"/>
      <c r="I60" s="28"/>
      <c r="J60" s="28"/>
      <c r="K60" s="28"/>
      <c r="L60" s="28"/>
      <c r="M60" s="28"/>
      <c r="N60" s="28"/>
      <c r="O60" s="28"/>
      <c r="P60" s="28"/>
      <c r="Q60" s="28"/>
      <c r="R60" s="28"/>
      <c r="S60" s="28"/>
      <c r="T60" s="28"/>
      <c r="U60" s="28"/>
      <c r="V60" s="28"/>
      <c r="W60" s="28"/>
    </row>
    <row r="62" spans="1:23" ht="15" x14ac:dyDescent="0.25">
      <c r="A62" s="43" t="s">
        <v>34</v>
      </c>
      <c r="B62" s="43"/>
      <c r="C62" s="28"/>
      <c r="D62" s="28"/>
      <c r="E62" s="28"/>
      <c r="F62" s="28"/>
      <c r="G62" s="28"/>
      <c r="H62" s="28"/>
      <c r="I62" s="28"/>
      <c r="J62" s="28"/>
      <c r="K62" s="28"/>
      <c r="L62" s="28"/>
      <c r="M62" s="28"/>
      <c r="N62" s="28"/>
      <c r="O62" s="28"/>
      <c r="P62" s="28"/>
      <c r="Q62" s="28"/>
      <c r="R62" s="28"/>
      <c r="S62" s="28"/>
      <c r="T62" s="28"/>
      <c r="U62" s="28"/>
      <c r="V62" s="28"/>
      <c r="W62" s="28"/>
    </row>
    <row r="63" spans="1:23" ht="28.5" x14ac:dyDescent="0.2">
      <c r="A63" s="42" t="s">
        <v>86</v>
      </c>
      <c r="B63" s="42"/>
      <c r="C63" s="28"/>
      <c r="D63" s="28"/>
      <c r="E63" s="28"/>
      <c r="F63" s="28"/>
      <c r="G63" s="28"/>
      <c r="H63" s="28"/>
      <c r="I63" s="28"/>
      <c r="J63" s="28"/>
      <c r="K63" s="28"/>
      <c r="L63" s="28"/>
      <c r="M63" s="28"/>
      <c r="N63" s="28"/>
      <c r="O63" s="28"/>
      <c r="P63" s="33"/>
      <c r="Q63" s="28"/>
      <c r="R63" s="28"/>
      <c r="S63" s="28"/>
      <c r="T63" s="28"/>
      <c r="U63" s="28"/>
      <c r="V63" s="28"/>
      <c r="W63" s="28"/>
    </row>
    <row r="64" spans="1:23" ht="15" x14ac:dyDescent="0.25">
      <c r="A64" s="42"/>
      <c r="B64" s="42"/>
      <c r="C64" s="28"/>
      <c r="D64" s="28"/>
      <c r="E64" s="28"/>
      <c r="F64" s="28"/>
      <c r="G64" s="28"/>
      <c r="H64" s="28"/>
      <c r="I64" s="28"/>
      <c r="J64" s="28"/>
      <c r="K64" s="28"/>
      <c r="L64" s="28"/>
      <c r="M64" s="28"/>
      <c r="N64" s="28"/>
      <c r="O64" s="28"/>
      <c r="P64" s="36"/>
      <c r="Q64" s="28"/>
      <c r="R64" s="28"/>
      <c r="S64" s="28"/>
      <c r="T64" s="28"/>
      <c r="U64" s="28"/>
      <c r="V64" s="28"/>
      <c r="W64" s="28"/>
    </row>
    <row r="65" spans="1:23" ht="15" x14ac:dyDescent="0.25">
      <c r="A65" s="43" t="s">
        <v>25</v>
      </c>
      <c r="B65" s="43"/>
      <c r="C65" s="28"/>
      <c r="D65" s="28"/>
      <c r="E65" s="28"/>
      <c r="F65" s="28"/>
      <c r="G65" s="28"/>
      <c r="H65" s="28"/>
      <c r="I65" s="28"/>
      <c r="J65" s="28"/>
      <c r="K65" s="28"/>
      <c r="L65" s="28"/>
      <c r="M65" s="28"/>
      <c r="N65" s="28"/>
      <c r="O65" s="28"/>
      <c r="P65" s="33"/>
      <c r="Q65" s="28"/>
      <c r="R65" s="33"/>
      <c r="S65" s="28"/>
      <c r="T65" s="28"/>
      <c r="U65" s="28"/>
      <c r="V65" s="28"/>
      <c r="W65" s="28"/>
    </row>
    <row r="66" spans="1:23" ht="15" x14ac:dyDescent="0.25">
      <c r="A66" s="42" t="s">
        <v>26</v>
      </c>
      <c r="B66" s="42"/>
      <c r="C66" s="30"/>
      <c r="D66" s="28"/>
      <c r="E66" s="28"/>
      <c r="F66" s="28"/>
      <c r="G66" s="28"/>
      <c r="H66" s="28"/>
      <c r="I66" s="28"/>
      <c r="J66" s="28"/>
      <c r="K66" s="28"/>
      <c r="L66" s="28"/>
      <c r="M66" s="28"/>
      <c r="N66" s="28"/>
      <c r="O66" s="28"/>
      <c r="P66" s="28"/>
      <c r="Q66" s="28"/>
      <c r="R66" s="28"/>
      <c r="S66" s="28"/>
      <c r="T66" s="28"/>
      <c r="U66" s="28"/>
      <c r="V66" s="28"/>
      <c r="W66" s="28"/>
    </row>
    <row r="67" spans="1:23" ht="15" x14ac:dyDescent="0.25">
      <c r="A67" s="42"/>
      <c r="B67" s="42"/>
      <c r="C67" s="30"/>
      <c r="D67" s="28"/>
      <c r="E67" s="28"/>
      <c r="F67" s="28"/>
      <c r="G67" s="28"/>
      <c r="H67" s="28"/>
      <c r="I67" s="28"/>
      <c r="J67" s="28"/>
      <c r="K67" s="28"/>
      <c r="L67" s="28"/>
      <c r="M67" s="28"/>
      <c r="N67" s="28"/>
      <c r="O67" s="28"/>
      <c r="P67" s="28"/>
      <c r="Q67" s="28"/>
      <c r="R67" s="28"/>
      <c r="S67" s="28"/>
      <c r="T67" s="28"/>
      <c r="U67" s="28"/>
      <c r="V67" s="28"/>
      <c r="W67" s="28"/>
    </row>
    <row r="68" spans="1:23" ht="15" x14ac:dyDescent="0.25">
      <c r="A68" s="52" t="s">
        <v>63</v>
      </c>
      <c r="B68" s="52" t="s">
        <v>64</v>
      </c>
      <c r="C68" s="53" t="s">
        <v>62</v>
      </c>
      <c r="D68" s="28"/>
      <c r="E68" s="28"/>
      <c r="F68" s="28"/>
      <c r="G68" s="28"/>
      <c r="H68" s="28"/>
      <c r="I68" s="28"/>
      <c r="J68" s="28"/>
      <c r="K68" s="28"/>
      <c r="L68" s="28"/>
      <c r="M68" s="28"/>
      <c r="N68" s="28"/>
      <c r="O68" s="28"/>
      <c r="P68" s="33"/>
      <c r="Q68" s="28"/>
      <c r="R68" s="28"/>
      <c r="S68" s="28"/>
      <c r="T68" s="28"/>
      <c r="U68" s="28"/>
      <c r="V68" s="28"/>
      <c r="W68" s="28"/>
    </row>
    <row r="69" spans="1:23" ht="28.5" x14ac:dyDescent="0.2">
      <c r="A69" s="54" t="s">
        <v>96</v>
      </c>
      <c r="B69" s="54" t="s">
        <v>114</v>
      </c>
      <c r="C69" s="55" t="str">
        <f>IF(AND('Account Cashflows (2% Infl)'!L4="OK",'Account Cashflows (2.5% Infl)'!L4="OK",'Account Cashflows (3% Infl)'!L4="OK"),"OK","Check Fails")</f>
        <v>OK</v>
      </c>
      <c r="D69" s="28"/>
      <c r="E69" s="28"/>
      <c r="F69" s="28"/>
      <c r="G69" s="28"/>
      <c r="H69" s="28"/>
      <c r="I69" s="28"/>
      <c r="J69" s="28"/>
      <c r="K69" s="28"/>
      <c r="L69" s="28"/>
      <c r="M69" s="28"/>
      <c r="N69" s="28"/>
      <c r="O69" s="28"/>
      <c r="P69" s="28"/>
      <c r="Q69" s="28"/>
      <c r="R69" s="28"/>
      <c r="S69" s="28"/>
      <c r="T69" s="28"/>
      <c r="U69" s="28"/>
      <c r="V69" s="28"/>
      <c r="W69" s="28"/>
    </row>
    <row r="70" spans="1:23" ht="28.5" x14ac:dyDescent="0.2">
      <c r="A70" s="54" t="s">
        <v>74</v>
      </c>
      <c r="B70" s="54" t="s">
        <v>65</v>
      </c>
      <c r="C70" s="56" t="s">
        <v>61</v>
      </c>
      <c r="D70" s="28"/>
      <c r="E70" s="28"/>
      <c r="F70" s="28"/>
      <c r="G70" s="28"/>
      <c r="H70" s="28"/>
      <c r="I70" s="28"/>
      <c r="J70" s="28"/>
      <c r="K70" s="28"/>
      <c r="L70" s="28"/>
      <c r="M70" s="28"/>
      <c r="N70" s="28"/>
      <c r="O70" s="28"/>
      <c r="P70" s="28"/>
    </row>
    <row r="71" spans="1:23" ht="28.5" x14ac:dyDescent="0.2">
      <c r="A71" s="54" t="s">
        <v>75</v>
      </c>
      <c r="B71" s="54" t="s">
        <v>65</v>
      </c>
      <c r="C71" s="56" t="s">
        <v>61</v>
      </c>
      <c r="D71" s="28"/>
      <c r="E71" s="28"/>
      <c r="F71" s="28"/>
      <c r="G71" s="28"/>
      <c r="H71" s="28"/>
      <c r="I71" s="28"/>
      <c r="J71" s="28"/>
      <c r="K71" s="28"/>
      <c r="L71" s="28"/>
      <c r="M71" s="28"/>
      <c r="N71" s="28"/>
      <c r="O71" s="28"/>
      <c r="P71" s="28"/>
    </row>
    <row r="72" spans="1:23" ht="28.5" x14ac:dyDescent="0.2">
      <c r="A72" s="54" t="s">
        <v>76</v>
      </c>
      <c r="B72" s="54" t="s">
        <v>65</v>
      </c>
      <c r="C72" s="56" t="s">
        <v>61</v>
      </c>
      <c r="D72" s="28"/>
      <c r="E72" s="28"/>
      <c r="F72" s="28"/>
      <c r="G72" s="28"/>
      <c r="H72" s="28"/>
      <c r="I72" s="28"/>
      <c r="J72" s="28"/>
      <c r="K72" s="28"/>
      <c r="L72" s="28"/>
      <c r="M72" s="28"/>
      <c r="N72" s="28"/>
      <c r="O72" s="28"/>
      <c r="P72" s="28"/>
    </row>
    <row r="73" spans="1:23" ht="28.5" x14ac:dyDescent="0.2">
      <c r="A73" s="54" t="s">
        <v>107</v>
      </c>
      <c r="B73" s="54" t="s">
        <v>106</v>
      </c>
      <c r="C73" s="56" t="s">
        <v>61</v>
      </c>
      <c r="D73" s="28"/>
      <c r="E73" s="28"/>
      <c r="F73" s="28"/>
      <c r="G73" s="28"/>
      <c r="H73" s="28"/>
      <c r="I73" s="28"/>
      <c r="J73" s="28"/>
      <c r="K73" s="28"/>
      <c r="L73" s="28"/>
      <c r="M73" s="28"/>
      <c r="N73" s="28"/>
      <c r="O73" s="28"/>
      <c r="P73" s="28"/>
    </row>
    <row r="74" spans="1:23" ht="28.5" x14ac:dyDescent="0.2">
      <c r="A74" s="54" t="s">
        <v>108</v>
      </c>
      <c r="B74" s="54" t="s">
        <v>109</v>
      </c>
      <c r="C74" s="56" t="s">
        <v>61</v>
      </c>
      <c r="D74" s="28"/>
      <c r="E74" s="28"/>
      <c r="F74" s="28"/>
      <c r="G74" s="28"/>
      <c r="H74" s="28"/>
      <c r="I74" s="28"/>
      <c r="J74" s="28"/>
      <c r="K74" s="28"/>
      <c r="L74" s="28"/>
      <c r="M74" s="28"/>
      <c r="N74" s="28"/>
      <c r="O74" s="28"/>
      <c r="P74" s="28"/>
    </row>
    <row r="75" spans="1:23" ht="42.75" x14ac:dyDescent="0.2">
      <c r="A75" s="54" t="s">
        <v>97</v>
      </c>
      <c r="B75" s="54" t="s">
        <v>115</v>
      </c>
      <c r="C75" s="55" t="str">
        <f>IF(AND(COUNTIF('Account Cashflows (2.5% Infl)'!N14:N112,"OK")=99,COUNTIF('Account Cashflows (3% Infl)'!N14:N112,"OK")=99),"OK","CheckFails")</f>
        <v>OK</v>
      </c>
      <c r="D75" s="28"/>
      <c r="E75" s="28"/>
      <c r="F75" s="28"/>
      <c r="G75" s="28"/>
      <c r="H75" s="28"/>
      <c r="I75" s="28"/>
      <c r="J75" s="28"/>
      <c r="K75" s="28"/>
      <c r="L75" s="28"/>
      <c r="M75" s="28"/>
      <c r="N75" s="28"/>
      <c r="O75" s="28"/>
      <c r="P75" s="28"/>
    </row>
    <row r="76" spans="1:23" ht="28.5" x14ac:dyDescent="0.2">
      <c r="A76" s="54" t="s">
        <v>110</v>
      </c>
      <c r="B76" s="54" t="s">
        <v>83</v>
      </c>
      <c r="C76" s="55" t="str">
        <f>IF(AND(Summary!J6="OK",Summary!J7="OK"),"OK","Check Fails")</f>
        <v>OK</v>
      </c>
      <c r="D76" s="28"/>
      <c r="E76" s="28"/>
      <c r="F76" s="28"/>
      <c r="G76" s="28"/>
      <c r="H76" s="28"/>
      <c r="I76" s="28"/>
      <c r="J76" s="28"/>
      <c r="K76" s="28"/>
      <c r="L76" s="28"/>
      <c r="M76" s="28"/>
      <c r="N76" s="28"/>
      <c r="O76" s="28"/>
      <c r="P76" s="28"/>
    </row>
    <row r="77" spans="1:23" ht="28.5" x14ac:dyDescent="0.2">
      <c r="A77" s="54" t="s">
        <v>84</v>
      </c>
      <c r="B77" s="54" t="s">
        <v>85</v>
      </c>
      <c r="C77" s="55" t="str">
        <f>IF(AND(Summary!K6="OK",Summary!K7="OK"),"OK","Check Fails")</f>
        <v>OK</v>
      </c>
      <c r="D77" s="28"/>
      <c r="E77" s="28"/>
      <c r="F77" s="28"/>
      <c r="G77" s="28"/>
      <c r="H77" s="28"/>
      <c r="I77" s="28"/>
      <c r="J77" s="28"/>
      <c r="K77" s="28"/>
      <c r="L77" s="28"/>
      <c r="M77" s="28"/>
      <c r="N77" s="28"/>
      <c r="O77" s="28"/>
      <c r="P77" s="28"/>
    </row>
    <row r="78" spans="1:23" ht="28.5" x14ac:dyDescent="0.2">
      <c r="A78" s="57" t="s">
        <v>98</v>
      </c>
      <c r="B78" s="54" t="s">
        <v>116</v>
      </c>
      <c r="C78" s="55" t="str">
        <f>IF(AND('Account Cashflows (2% Infl)'!C116="OK",'Account Cashflows (2.5% Infl)'!C116="OK",'Account Cashflows (3% Infl)'!C116="OK",'Account Cashflows (2% Infl)'!I116="OK",'Account Cashflows (2.5% Infl)'!I116="OK",'Account Cashflows (3% Infl)'!I116="OK"),"OK","Check Fails")</f>
        <v>OK</v>
      </c>
      <c r="D78" s="28"/>
      <c r="E78" s="28"/>
      <c r="F78" s="28"/>
      <c r="G78" s="28"/>
      <c r="H78" s="28"/>
      <c r="I78" s="28"/>
      <c r="J78" s="28"/>
      <c r="K78" s="28"/>
      <c r="L78" s="28"/>
      <c r="M78" s="28"/>
      <c r="N78" s="28"/>
      <c r="O78" s="28"/>
      <c r="P78" s="28"/>
    </row>
    <row r="79" spans="1:23" ht="28.5" x14ac:dyDescent="0.2">
      <c r="A79" s="57" t="s">
        <v>67</v>
      </c>
      <c r="B79" s="54" t="s">
        <v>117</v>
      </c>
      <c r="C79" s="55" t="str">
        <f>IF(AND('Account Cashflows (2% Infl)'!C119="OK",'Account Cashflows (2.5% Infl)'!C119="OK",'Account Cashflows (3% Infl)'!C119="OK",'Account Cashflows (2% Infl)'!I119="OK",'Account Cashflows (2.5% Infl)'!I119="OK",'Account Cashflows (3% Infl)'!I119="OK"),"OK","Check Fails")</f>
        <v>OK</v>
      </c>
      <c r="D79" s="28"/>
      <c r="E79" s="28"/>
      <c r="F79" s="28"/>
      <c r="G79" s="28"/>
      <c r="H79" s="28"/>
      <c r="I79" s="28"/>
      <c r="J79" s="28"/>
      <c r="K79" s="28"/>
      <c r="L79" s="28"/>
      <c r="M79" s="28"/>
      <c r="N79" s="28"/>
      <c r="O79" s="28"/>
      <c r="P79" s="28"/>
    </row>
    <row r="80" spans="1:23" ht="28.5" x14ac:dyDescent="0.2">
      <c r="A80" s="58" t="s">
        <v>69</v>
      </c>
      <c r="B80" s="54" t="s">
        <v>118</v>
      </c>
      <c r="C80" s="55" t="str">
        <f>IF(AND('Account Cashflows (2% Infl)'!C122="OK",'Account Cashflows (2.5% Infl)'!C122="OK",'Account Cashflows (3% Infl)'!C122="OK",'Account Cashflows (2% Infl)'!I122="OK",'Account Cashflows (2.5% Infl)'!I122="OK",'Account Cashflows (3% Infl)'!I122="OK"),"OK","Check Fails")</f>
        <v>OK</v>
      </c>
      <c r="D80" s="28"/>
      <c r="E80" s="28"/>
      <c r="F80" s="28"/>
      <c r="G80" s="28"/>
      <c r="H80" s="28"/>
      <c r="I80" s="28"/>
      <c r="J80" s="28"/>
      <c r="K80" s="28"/>
      <c r="L80" s="28"/>
      <c r="M80" s="28"/>
      <c r="N80" s="28"/>
      <c r="O80" s="28"/>
      <c r="P80" s="28"/>
    </row>
    <row r="81" spans="1:16" x14ac:dyDescent="0.2">
      <c r="C81" s="28"/>
      <c r="D81" s="28"/>
      <c r="E81" s="28"/>
      <c r="F81" s="28"/>
      <c r="G81" s="28"/>
      <c r="H81" s="28"/>
      <c r="I81" s="28"/>
      <c r="J81" s="28"/>
      <c r="K81" s="28"/>
      <c r="L81" s="28"/>
      <c r="M81" s="28"/>
      <c r="N81" s="28"/>
      <c r="O81" s="28"/>
      <c r="P81" s="37"/>
    </row>
    <row r="82" spans="1:16" x14ac:dyDescent="0.2">
      <c r="A82" s="42"/>
      <c r="B82" s="42"/>
      <c r="C82" s="28"/>
      <c r="D82" s="28"/>
      <c r="E82" s="28"/>
      <c r="F82" s="28"/>
      <c r="G82" s="28"/>
      <c r="H82" s="28"/>
      <c r="I82" s="28"/>
      <c r="J82" s="28"/>
      <c r="K82" s="28"/>
      <c r="L82" s="28"/>
      <c r="M82" s="28"/>
      <c r="N82" s="28"/>
      <c r="O82" s="28"/>
      <c r="P82" s="28"/>
    </row>
    <row r="83" spans="1:16" x14ac:dyDescent="0.2">
      <c r="A83" s="42"/>
      <c r="B83" s="42"/>
      <c r="C83" s="28"/>
      <c r="D83" s="28"/>
      <c r="E83" s="28"/>
      <c r="F83" s="28"/>
      <c r="G83" s="28"/>
      <c r="H83" s="28"/>
      <c r="I83" s="28"/>
      <c r="J83" s="28"/>
      <c r="K83" s="28"/>
      <c r="L83" s="28"/>
      <c r="M83" s="28"/>
      <c r="N83" s="28"/>
      <c r="O83" s="28"/>
      <c r="P83" s="31"/>
    </row>
    <row r="84" spans="1:16" x14ac:dyDescent="0.2">
      <c r="A84" s="44"/>
      <c r="B84" s="44"/>
      <c r="C84" s="28"/>
      <c r="D84" s="28"/>
      <c r="E84" s="28"/>
      <c r="F84" s="28"/>
      <c r="G84" s="28"/>
      <c r="H84" s="28"/>
      <c r="I84" s="28"/>
      <c r="J84" s="28"/>
      <c r="K84" s="28"/>
      <c r="L84" s="28"/>
      <c r="M84" s="28"/>
      <c r="N84" s="28"/>
      <c r="O84" s="28"/>
      <c r="P84" s="28"/>
    </row>
    <row r="85" spans="1:16" ht="15" x14ac:dyDescent="0.25">
      <c r="A85" s="43"/>
      <c r="B85" s="43"/>
      <c r="C85" s="28"/>
      <c r="D85" s="28"/>
      <c r="E85" s="28"/>
      <c r="F85" s="28"/>
      <c r="G85" s="28"/>
      <c r="H85" s="28"/>
      <c r="I85" s="28"/>
      <c r="J85" s="28"/>
      <c r="K85" s="28"/>
      <c r="L85" s="28"/>
      <c r="M85" s="28"/>
      <c r="N85" s="28"/>
      <c r="O85" s="28"/>
      <c r="P85" s="28"/>
    </row>
    <row r="86" spans="1:16" x14ac:dyDescent="0.2">
      <c r="A86" s="44"/>
      <c r="B86" s="44"/>
      <c r="C86" s="28"/>
      <c r="D86" s="28"/>
      <c r="E86" s="28"/>
      <c r="F86" s="28"/>
      <c r="G86" s="28"/>
      <c r="H86" s="28"/>
      <c r="I86" s="28"/>
      <c r="J86" s="28"/>
      <c r="K86" s="28"/>
      <c r="L86" s="28"/>
      <c r="M86" s="28"/>
      <c r="N86" s="28"/>
      <c r="O86" s="28"/>
      <c r="P86" s="31"/>
    </row>
    <row r="87" spans="1:16" x14ac:dyDescent="0.2">
      <c r="A87" s="42"/>
      <c r="B87" s="42"/>
    </row>
    <row r="88" spans="1:16" x14ac:dyDescent="0.2">
      <c r="C88" s="28"/>
      <c r="D88" s="28"/>
      <c r="E88" s="28"/>
      <c r="F88" s="28"/>
      <c r="G88" s="28"/>
      <c r="H88" s="28"/>
      <c r="I88" s="28"/>
      <c r="J88" s="28"/>
      <c r="K88" s="28"/>
      <c r="L88" s="28"/>
      <c r="M88" s="28"/>
      <c r="N88" s="28"/>
      <c r="O88" s="28"/>
      <c r="P88" s="31"/>
    </row>
    <row r="89" spans="1:16" x14ac:dyDescent="0.2">
      <c r="A89" s="42"/>
      <c r="B89" s="42"/>
    </row>
    <row r="90" spans="1:16" x14ac:dyDescent="0.2">
      <c r="A90" s="42"/>
      <c r="B90" s="42"/>
      <c r="C90" s="28"/>
      <c r="D90" s="28"/>
      <c r="E90" s="28"/>
      <c r="F90" s="28"/>
      <c r="G90" s="28"/>
      <c r="H90" s="28"/>
      <c r="I90" s="28"/>
      <c r="J90" s="28"/>
      <c r="K90" s="28"/>
      <c r="L90" s="28"/>
      <c r="M90" s="28"/>
      <c r="N90" s="28"/>
      <c r="O90" s="28"/>
      <c r="P90" s="33"/>
    </row>
    <row r="91" spans="1:16" x14ac:dyDescent="0.2">
      <c r="A91" s="42"/>
      <c r="B91" s="42"/>
      <c r="C91" s="28"/>
      <c r="D91" s="28"/>
      <c r="E91" s="28"/>
      <c r="F91" s="28"/>
      <c r="G91" s="28"/>
      <c r="H91" s="28"/>
      <c r="I91" s="28"/>
      <c r="J91" s="28"/>
      <c r="K91" s="28"/>
      <c r="L91" s="28"/>
      <c r="M91" s="28"/>
      <c r="N91" s="28"/>
      <c r="O91" s="28"/>
      <c r="P91" s="33"/>
    </row>
    <row r="92" spans="1:16" x14ac:dyDescent="0.2">
      <c r="A92" s="42"/>
      <c r="B92" s="42"/>
      <c r="C92" s="28"/>
      <c r="D92" s="28"/>
      <c r="E92" s="28"/>
      <c r="F92" s="28"/>
      <c r="G92" s="28"/>
      <c r="H92" s="28"/>
      <c r="I92" s="28"/>
      <c r="J92" s="28"/>
      <c r="K92" s="28"/>
      <c r="L92" s="28"/>
      <c r="M92" s="28"/>
      <c r="N92" s="28"/>
      <c r="O92" s="28"/>
      <c r="P92" s="28"/>
    </row>
    <row r="93" spans="1:16" x14ac:dyDescent="0.2">
      <c r="C93" s="28"/>
      <c r="D93" s="28"/>
      <c r="E93" s="28"/>
      <c r="F93" s="28"/>
      <c r="G93" s="28"/>
      <c r="H93" s="28"/>
      <c r="I93" s="28"/>
      <c r="J93" s="28"/>
      <c r="K93" s="28"/>
      <c r="L93" s="28"/>
      <c r="M93" s="28"/>
      <c r="N93" s="28"/>
      <c r="O93" s="28"/>
      <c r="P93" s="31"/>
    </row>
    <row r="94" spans="1:16" ht="15" x14ac:dyDescent="0.25">
      <c r="A94" s="43"/>
      <c r="B94" s="43"/>
      <c r="C94" s="28"/>
      <c r="D94" s="28"/>
      <c r="E94" s="28"/>
      <c r="F94" s="28"/>
      <c r="G94" s="28"/>
      <c r="H94" s="28"/>
      <c r="I94" s="28"/>
      <c r="J94" s="28"/>
      <c r="K94" s="28"/>
      <c r="L94" s="28"/>
      <c r="M94" s="28"/>
      <c r="N94" s="28"/>
      <c r="O94" s="28"/>
      <c r="P94" s="38"/>
    </row>
    <row r="95" spans="1:16" ht="15" x14ac:dyDescent="0.25">
      <c r="A95" s="44"/>
      <c r="B95" s="44"/>
      <c r="C95" s="28"/>
      <c r="D95" s="28"/>
      <c r="E95" s="28"/>
      <c r="F95" s="28"/>
      <c r="G95" s="28"/>
      <c r="H95" s="28"/>
      <c r="I95" s="28"/>
      <c r="J95" s="28"/>
      <c r="K95" s="39"/>
      <c r="L95" s="28"/>
      <c r="M95" s="28"/>
      <c r="N95" s="28"/>
      <c r="O95" s="28"/>
      <c r="P95" s="33"/>
    </row>
    <row r="96" spans="1:16" x14ac:dyDescent="0.2">
      <c r="A96" s="42"/>
      <c r="B96" s="42"/>
    </row>
    <row r="97" spans="1:23" x14ac:dyDescent="0.2">
      <c r="A97" s="42"/>
      <c r="B97" s="42"/>
      <c r="C97" s="28"/>
      <c r="D97" s="28"/>
      <c r="E97" s="28"/>
      <c r="F97" s="28"/>
      <c r="G97" s="28"/>
      <c r="H97" s="28"/>
      <c r="I97" s="28"/>
      <c r="J97" s="28"/>
      <c r="K97" s="28"/>
      <c r="L97" s="28"/>
      <c r="M97" s="28"/>
      <c r="N97" s="28"/>
      <c r="O97" s="28"/>
      <c r="P97" s="28"/>
    </row>
    <row r="98" spans="1:23" x14ac:dyDescent="0.2">
      <c r="C98" s="28"/>
      <c r="D98" s="28"/>
      <c r="E98" s="28"/>
      <c r="F98" s="28"/>
      <c r="G98" s="28"/>
      <c r="H98" s="28"/>
      <c r="I98" s="28"/>
      <c r="J98" s="28"/>
      <c r="K98" s="28"/>
      <c r="L98" s="28"/>
      <c r="M98" s="28"/>
      <c r="N98" s="28"/>
      <c r="O98" s="28"/>
      <c r="P98" s="28"/>
    </row>
    <row r="99" spans="1:23" x14ac:dyDescent="0.2">
      <c r="C99" s="28"/>
      <c r="D99" s="28"/>
      <c r="E99" s="28"/>
      <c r="F99" s="28"/>
      <c r="G99" s="28"/>
      <c r="H99" s="28"/>
      <c r="I99" s="28"/>
      <c r="J99" s="28"/>
      <c r="K99" s="28"/>
      <c r="L99" s="28"/>
      <c r="M99" s="28"/>
      <c r="N99" s="28"/>
      <c r="O99" s="28"/>
      <c r="P99" s="31"/>
    </row>
    <row r="100" spans="1:23" x14ac:dyDescent="0.2">
      <c r="C100" s="28"/>
      <c r="D100" s="28"/>
      <c r="E100" s="28"/>
      <c r="F100" s="28"/>
      <c r="G100" s="28"/>
      <c r="H100" s="28"/>
      <c r="I100" s="28"/>
      <c r="J100" s="28"/>
      <c r="K100" s="28"/>
      <c r="L100" s="28"/>
      <c r="M100" s="28"/>
      <c r="N100" s="28"/>
      <c r="O100" s="28"/>
      <c r="P100" s="28"/>
    </row>
    <row r="102" spans="1:23" x14ac:dyDescent="0.2">
      <c r="C102" s="28"/>
      <c r="D102" s="28"/>
      <c r="E102" s="28"/>
      <c r="F102" s="28"/>
      <c r="G102" s="28"/>
      <c r="H102" s="28"/>
      <c r="I102" s="28"/>
      <c r="J102" s="28"/>
      <c r="K102" s="28"/>
      <c r="L102" s="28"/>
      <c r="M102" s="28"/>
      <c r="N102" s="28"/>
      <c r="O102" s="28"/>
      <c r="P102" s="28"/>
    </row>
    <row r="103" spans="1:23" x14ac:dyDescent="0.2">
      <c r="C103" s="28"/>
      <c r="D103" s="28"/>
      <c r="E103" s="28"/>
      <c r="F103" s="28"/>
      <c r="G103" s="28"/>
      <c r="H103" s="28"/>
      <c r="I103" s="28"/>
      <c r="J103" s="28"/>
      <c r="K103" s="28"/>
      <c r="L103" s="28"/>
      <c r="M103" s="28"/>
      <c r="N103" s="28"/>
      <c r="O103" s="28"/>
      <c r="P103" s="28"/>
      <c r="Q103" s="28"/>
      <c r="R103" s="28"/>
      <c r="S103" s="28"/>
      <c r="T103" s="28"/>
      <c r="U103" s="28"/>
      <c r="V103" s="28"/>
      <c r="W103" s="28"/>
    </row>
    <row r="104" spans="1:23" x14ac:dyDescent="0.2">
      <c r="C104" s="28"/>
      <c r="D104" s="28"/>
      <c r="E104" s="28"/>
      <c r="F104" s="28"/>
      <c r="G104" s="28"/>
      <c r="H104" s="28"/>
      <c r="I104" s="28"/>
      <c r="J104" s="28"/>
      <c r="K104" s="28"/>
      <c r="L104" s="28"/>
      <c r="M104" s="28"/>
      <c r="N104" s="28"/>
      <c r="O104" s="28"/>
      <c r="P104" s="28"/>
      <c r="Q104" s="28"/>
      <c r="R104" s="28"/>
      <c r="S104" s="28"/>
      <c r="T104" s="28"/>
      <c r="U104" s="28"/>
      <c r="V104" s="28"/>
      <c r="W104" s="28"/>
    </row>
    <row r="105" spans="1:23" x14ac:dyDescent="0.2">
      <c r="C105" s="28"/>
      <c r="D105" s="28"/>
      <c r="E105" s="28"/>
      <c r="F105" s="28"/>
      <c r="G105" s="28"/>
      <c r="H105" s="28"/>
      <c r="I105" s="28"/>
      <c r="J105" s="28"/>
      <c r="K105" s="28"/>
      <c r="L105" s="28"/>
      <c r="M105" s="28"/>
      <c r="N105" s="28"/>
      <c r="O105" s="28"/>
      <c r="P105" s="33"/>
      <c r="Q105" s="28"/>
      <c r="R105" s="28"/>
      <c r="S105" s="28"/>
      <c r="T105" s="28"/>
      <c r="U105" s="28"/>
      <c r="V105" s="28"/>
      <c r="W105" s="28"/>
    </row>
    <row r="110" spans="1:23" x14ac:dyDescent="0.2">
      <c r="A110" s="48"/>
      <c r="B110" s="48"/>
      <c r="C110" s="28"/>
      <c r="D110" s="28"/>
      <c r="E110" s="28"/>
      <c r="F110" s="28"/>
      <c r="G110" s="28"/>
      <c r="H110" s="28"/>
      <c r="I110" s="28"/>
      <c r="J110" s="28"/>
      <c r="K110" s="28"/>
      <c r="L110" s="28"/>
      <c r="M110" s="28"/>
      <c r="N110" s="28"/>
      <c r="O110" s="28"/>
      <c r="P110" s="28"/>
      <c r="Q110" s="28"/>
      <c r="R110" s="28"/>
      <c r="S110" s="28"/>
      <c r="T110" s="28"/>
      <c r="U110" s="28"/>
      <c r="V110" s="28"/>
      <c r="W110" s="28"/>
    </row>
    <row r="111" spans="1:23" x14ac:dyDescent="0.2">
      <c r="A111" s="44"/>
      <c r="B111" s="44"/>
      <c r="C111" s="28"/>
      <c r="D111" s="28"/>
      <c r="E111" s="28"/>
      <c r="F111" s="28"/>
      <c r="G111" s="28"/>
      <c r="H111" s="28"/>
      <c r="I111" s="28"/>
      <c r="J111" s="28"/>
      <c r="K111" s="28"/>
      <c r="L111" s="28"/>
      <c r="M111" s="28"/>
      <c r="N111" s="28"/>
      <c r="O111" s="28"/>
      <c r="P111" s="28"/>
      <c r="Q111" s="28"/>
      <c r="R111" s="28"/>
      <c r="S111" s="28"/>
      <c r="T111" s="28"/>
      <c r="U111" s="28"/>
      <c r="V111" s="28"/>
      <c r="W111" s="28"/>
    </row>
    <row r="112" spans="1:23" x14ac:dyDescent="0.2">
      <c r="A112" s="42"/>
      <c r="B112" s="42"/>
      <c r="C112" s="28"/>
      <c r="D112" s="28"/>
      <c r="E112" s="28"/>
      <c r="F112" s="28"/>
      <c r="G112" s="28"/>
      <c r="H112" s="28"/>
      <c r="I112" s="28"/>
      <c r="J112" s="28"/>
      <c r="K112" s="28"/>
      <c r="L112" s="28"/>
      <c r="M112" s="28"/>
      <c r="N112" s="28"/>
      <c r="O112" s="28"/>
      <c r="P112" s="28"/>
      <c r="Q112" s="28"/>
      <c r="R112" s="28"/>
      <c r="S112" s="28"/>
      <c r="T112" s="28"/>
      <c r="U112" s="28"/>
      <c r="V112" s="28"/>
      <c r="W112" s="28"/>
    </row>
    <row r="121" spans="1:2" x14ac:dyDescent="0.2">
      <c r="A121" s="48"/>
      <c r="B121" s="48"/>
    </row>
    <row r="122" spans="1:2" x14ac:dyDescent="0.2">
      <c r="A122" s="44"/>
      <c r="B122" s="44"/>
    </row>
    <row r="130" spans="1:23" x14ac:dyDescent="0.2">
      <c r="A130" s="48"/>
      <c r="B130" s="48"/>
    </row>
    <row r="134" spans="1:23" x14ac:dyDescent="0.2">
      <c r="A134" s="44"/>
      <c r="B134" s="44"/>
    </row>
    <row r="135" spans="1:23" x14ac:dyDescent="0.2">
      <c r="A135" s="44"/>
      <c r="B135" s="44"/>
      <c r="C135" s="28"/>
      <c r="D135" s="28"/>
      <c r="E135" s="28"/>
      <c r="F135" s="28"/>
      <c r="G135" s="28"/>
      <c r="H135" s="28"/>
      <c r="I135" s="28"/>
      <c r="J135" s="28"/>
      <c r="K135" s="28"/>
      <c r="L135" s="28"/>
      <c r="M135" s="28"/>
      <c r="N135" s="28"/>
      <c r="O135" s="28"/>
      <c r="P135" s="28"/>
      <c r="Q135" s="28"/>
      <c r="R135" s="28"/>
      <c r="S135" s="28"/>
      <c r="T135" s="28"/>
      <c r="U135" s="28"/>
      <c r="V135" s="28"/>
      <c r="W135" s="28"/>
    </row>
    <row r="136" spans="1:23" x14ac:dyDescent="0.2">
      <c r="A136" s="42"/>
      <c r="B136" s="42"/>
      <c r="C136" s="28"/>
      <c r="D136" s="28"/>
      <c r="E136" s="28"/>
      <c r="F136" s="28"/>
      <c r="G136" s="28"/>
      <c r="H136" s="28"/>
      <c r="I136" s="28"/>
      <c r="J136" s="28"/>
      <c r="K136" s="28"/>
      <c r="L136" s="28"/>
      <c r="M136" s="28"/>
      <c r="N136" s="28"/>
      <c r="O136" s="28"/>
      <c r="P136" s="28"/>
      <c r="Q136" s="28"/>
      <c r="R136" s="28"/>
      <c r="S136" s="28"/>
      <c r="T136" s="28"/>
      <c r="U136" s="28"/>
      <c r="V136" s="28"/>
      <c r="W136" s="28"/>
    </row>
    <row r="137" spans="1:23" x14ac:dyDescent="0.2">
      <c r="A137" s="48"/>
      <c r="B137" s="48"/>
      <c r="C137" s="28"/>
      <c r="D137" s="28"/>
      <c r="E137" s="28"/>
      <c r="F137" s="28"/>
      <c r="G137" s="28"/>
      <c r="H137" s="28"/>
      <c r="I137" s="28"/>
      <c r="J137" s="28"/>
      <c r="K137" s="28"/>
      <c r="L137" s="28"/>
      <c r="M137" s="28"/>
      <c r="N137" s="28"/>
      <c r="O137" s="28"/>
      <c r="P137" s="28"/>
      <c r="Q137" s="28"/>
      <c r="R137" s="28"/>
      <c r="S137" s="28"/>
      <c r="T137" s="28"/>
      <c r="U137" s="28"/>
      <c r="V137" s="28"/>
      <c r="W137" s="28"/>
    </row>
    <row r="138" spans="1:23" x14ac:dyDescent="0.2">
      <c r="A138" s="42"/>
      <c r="B138" s="42"/>
      <c r="C138" s="28"/>
      <c r="D138" s="28"/>
      <c r="E138" s="28"/>
      <c r="F138" s="28"/>
      <c r="G138" s="28"/>
      <c r="H138" s="28"/>
      <c r="I138" s="28"/>
      <c r="J138" s="28"/>
      <c r="K138" s="28"/>
      <c r="L138" s="28"/>
      <c r="M138" s="28"/>
      <c r="N138" s="28"/>
      <c r="O138" s="28"/>
      <c r="P138" s="28"/>
      <c r="Q138" s="28"/>
      <c r="R138" s="28"/>
      <c r="S138" s="28"/>
      <c r="T138" s="28"/>
      <c r="U138" s="28"/>
      <c r="V138" s="28"/>
      <c r="W138" s="28"/>
    </row>
    <row r="139" spans="1:23" x14ac:dyDescent="0.2">
      <c r="A139" s="42"/>
      <c r="B139" s="42"/>
      <c r="C139" s="28"/>
      <c r="D139" s="28"/>
      <c r="E139" s="28"/>
      <c r="F139" s="28"/>
      <c r="G139" s="28"/>
      <c r="H139" s="28"/>
      <c r="I139" s="28"/>
      <c r="J139" s="28"/>
      <c r="K139" s="28"/>
      <c r="L139" s="28"/>
      <c r="M139" s="28"/>
      <c r="N139" s="28"/>
      <c r="O139" s="28"/>
      <c r="P139" s="28"/>
      <c r="Q139" s="28"/>
      <c r="R139" s="28"/>
      <c r="S139" s="28"/>
      <c r="T139" s="28"/>
      <c r="U139" s="28"/>
      <c r="V139" s="28"/>
      <c r="W139" s="28"/>
    </row>
    <row r="141" spans="1:23" x14ac:dyDescent="0.2">
      <c r="A141" s="48"/>
      <c r="B141" s="48"/>
      <c r="C141" s="28"/>
      <c r="D141" s="28"/>
      <c r="E141" s="28"/>
      <c r="F141" s="28"/>
      <c r="G141" s="28"/>
      <c r="H141" s="28"/>
      <c r="I141" s="28"/>
      <c r="J141" s="28"/>
      <c r="K141" s="28"/>
      <c r="L141" s="28"/>
      <c r="M141" s="28"/>
      <c r="N141" s="28"/>
      <c r="O141" s="28"/>
      <c r="P141" s="28"/>
      <c r="Q141" s="28"/>
      <c r="R141" s="28"/>
      <c r="S141" s="28"/>
      <c r="T141" s="28"/>
      <c r="U141" s="28"/>
      <c r="V141" s="28"/>
      <c r="W141" s="28"/>
    </row>
    <row r="145" spans="1:23" x14ac:dyDescent="0.2">
      <c r="A145" s="48"/>
      <c r="B145" s="48"/>
      <c r="C145" s="28"/>
      <c r="D145" s="28"/>
      <c r="E145" s="28"/>
      <c r="F145" s="28"/>
      <c r="G145" s="28"/>
      <c r="H145" s="28"/>
      <c r="I145" s="28"/>
      <c r="J145" s="28"/>
      <c r="K145" s="28"/>
      <c r="L145" s="28"/>
      <c r="M145" s="28"/>
      <c r="N145" s="28"/>
      <c r="O145" s="28"/>
      <c r="P145" s="28"/>
      <c r="Q145" s="28"/>
      <c r="R145" s="28"/>
      <c r="S145" s="28"/>
      <c r="T145" s="28"/>
      <c r="U145" s="28"/>
      <c r="V145" s="28"/>
      <c r="W145" s="28"/>
    </row>
    <row r="151" spans="1:23" ht="15" x14ac:dyDescent="0.25">
      <c r="A151" s="49"/>
      <c r="B151" s="49"/>
      <c r="C151" s="36"/>
      <c r="D151" s="36"/>
      <c r="E151" s="36"/>
      <c r="F151" s="36"/>
      <c r="G151" s="28"/>
      <c r="H151" s="28"/>
      <c r="I151" s="28"/>
      <c r="J151" s="28"/>
      <c r="K151" s="28"/>
      <c r="L151" s="28"/>
      <c r="M151" s="28"/>
      <c r="N151" s="28"/>
      <c r="O151" s="36"/>
      <c r="P151" s="36"/>
      <c r="Q151" s="36"/>
      <c r="R151" s="36"/>
      <c r="S151" s="36"/>
      <c r="T151" s="36"/>
      <c r="U151" s="36"/>
      <c r="V151" s="36"/>
      <c r="W151" s="36"/>
    </row>
    <row r="156" spans="1:23" x14ac:dyDescent="0.2">
      <c r="A156" s="48"/>
      <c r="B156" s="48"/>
      <c r="C156" s="28"/>
      <c r="D156" s="28"/>
      <c r="E156" s="28"/>
      <c r="F156" s="28"/>
      <c r="G156" s="28"/>
      <c r="H156" s="28"/>
      <c r="I156" s="28"/>
      <c r="J156" s="28"/>
      <c r="K156" s="28"/>
      <c r="L156" s="28"/>
      <c r="M156" s="28"/>
      <c r="N156" s="28"/>
      <c r="O156" s="28"/>
      <c r="P156" s="28"/>
      <c r="Q156" s="28"/>
      <c r="R156" s="28"/>
      <c r="S156" s="28"/>
      <c r="T156" s="28"/>
      <c r="U156" s="28"/>
      <c r="V156" s="28"/>
      <c r="W156" s="28"/>
    </row>
    <row r="160" spans="1:23" x14ac:dyDescent="0.2">
      <c r="A160" s="48"/>
      <c r="B160" s="48"/>
      <c r="C160" s="28"/>
      <c r="D160" s="28"/>
      <c r="E160" s="28"/>
      <c r="F160" s="28"/>
      <c r="G160" s="28"/>
      <c r="H160" s="28"/>
      <c r="I160" s="28"/>
      <c r="J160" s="28"/>
      <c r="K160" s="28"/>
      <c r="L160" s="28"/>
      <c r="M160" s="28"/>
      <c r="N160" s="28"/>
      <c r="O160" s="28"/>
      <c r="P160" s="28"/>
      <c r="Q160" s="28"/>
      <c r="R160" s="28"/>
      <c r="S160" s="28"/>
      <c r="T160" s="28"/>
      <c r="U160" s="28"/>
      <c r="V160" s="28"/>
      <c r="W160" s="28"/>
    </row>
    <row r="161" spans="1:23" x14ac:dyDescent="0.2">
      <c r="A161" s="42"/>
      <c r="B161" s="42"/>
      <c r="C161" s="28"/>
      <c r="D161" s="28"/>
      <c r="E161" s="28"/>
      <c r="F161" s="28"/>
      <c r="G161" s="28"/>
      <c r="H161" s="28"/>
      <c r="I161" s="28"/>
      <c r="J161" s="28"/>
      <c r="K161" s="28"/>
      <c r="L161" s="28"/>
      <c r="M161" s="28"/>
      <c r="N161" s="28"/>
      <c r="O161" s="28"/>
      <c r="P161" s="28"/>
      <c r="Q161" s="28"/>
      <c r="R161" s="28"/>
      <c r="S161" s="28"/>
      <c r="T161" s="28"/>
      <c r="U161" s="28"/>
      <c r="V161" s="28"/>
      <c r="W161" s="28"/>
    </row>
    <row r="168" spans="1:23" x14ac:dyDescent="0.2">
      <c r="A168" s="48"/>
      <c r="B168" s="48"/>
    </row>
    <row r="175" spans="1:23" x14ac:dyDescent="0.2">
      <c r="A175" s="48"/>
      <c r="B175" s="4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D8" sqref="D8"/>
    </sheetView>
  </sheetViews>
  <sheetFormatPr defaultRowHeight="15" x14ac:dyDescent="0.25"/>
  <cols>
    <col min="3" max="3" width="25.85546875" bestFit="1" customWidth="1"/>
  </cols>
  <sheetData>
    <row r="1" spans="1:4" s="21" customFormat="1" x14ac:dyDescent="0.25">
      <c r="A1" s="21" t="s">
        <v>38</v>
      </c>
    </row>
    <row r="6" spans="1:4" x14ac:dyDescent="0.25">
      <c r="C6" s="1" t="s">
        <v>3</v>
      </c>
      <c r="D6" s="10">
        <v>5000</v>
      </c>
    </row>
    <row r="8" spans="1:4" x14ac:dyDescent="0.25">
      <c r="C8" s="1" t="s">
        <v>5</v>
      </c>
      <c r="D8" s="11">
        <v>0.05</v>
      </c>
    </row>
    <row r="9" spans="1:4" x14ac:dyDescent="0.25">
      <c r="C9" s="1" t="s">
        <v>6</v>
      </c>
      <c r="D9" s="11">
        <v>0.03</v>
      </c>
    </row>
    <row r="10" spans="1:4" x14ac:dyDescent="0.25">
      <c r="D10" s="40"/>
    </row>
    <row r="11" spans="1:4" x14ac:dyDescent="0.25">
      <c r="C11" s="1" t="s">
        <v>58</v>
      </c>
      <c r="D11" s="11">
        <v>0.02</v>
      </c>
    </row>
    <row r="12" spans="1:4" x14ac:dyDescent="0.25">
      <c r="C12" s="1" t="s">
        <v>53</v>
      </c>
      <c r="D12" s="11">
        <v>2.5000000000000001E-2</v>
      </c>
    </row>
    <row r="13" spans="1:4" x14ac:dyDescent="0.25">
      <c r="C13" s="1" t="s">
        <v>54</v>
      </c>
      <c r="D13" s="11">
        <v>0.03</v>
      </c>
    </row>
    <row r="15" spans="1:4" x14ac:dyDescent="0.25">
      <c r="C15" s="1" t="s">
        <v>4</v>
      </c>
      <c r="D15" s="10">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2"/>
  <sheetViews>
    <sheetView zoomScale="90" zoomScaleNormal="90" workbookViewId="0"/>
  </sheetViews>
  <sheetFormatPr defaultRowHeight="15" x14ac:dyDescent="0.25"/>
  <cols>
    <col min="2" max="2" width="11.5703125" bestFit="1" customWidth="1"/>
    <col min="3" max="3" width="34.140625" bestFit="1" customWidth="1"/>
    <col min="4" max="4" width="10.5703125" bestFit="1" customWidth="1"/>
    <col min="5" max="5" width="24.140625" bestFit="1" customWidth="1"/>
    <col min="6" max="6" width="18.140625" bestFit="1" customWidth="1"/>
    <col min="8" max="8" width="11.5703125" bestFit="1" customWidth="1"/>
    <col min="9" max="9" width="35.140625" bestFit="1" customWidth="1"/>
    <col min="10" max="10" width="20" customWidth="1"/>
    <col min="11" max="11" width="24.140625" bestFit="1" customWidth="1"/>
    <col min="12" max="12" width="57" bestFit="1" customWidth="1"/>
  </cols>
  <sheetData>
    <row r="1" spans="1:12" s="20" customFormat="1" x14ac:dyDescent="0.25">
      <c r="A1" s="21" t="s">
        <v>40</v>
      </c>
    </row>
    <row r="3" spans="1:12" x14ac:dyDescent="0.25">
      <c r="L3" s="1" t="s">
        <v>11</v>
      </c>
    </row>
    <row r="4" spans="1:12" x14ac:dyDescent="0.25">
      <c r="I4" s="1" t="s">
        <v>10</v>
      </c>
      <c r="J4" s="8">
        <f>IF(L4="OK",J6-D6,"Error - Rerun goal seek")</f>
        <v>370.83744921254583</v>
      </c>
      <c r="L4" s="9" t="str">
        <f>IF(ROUND(L113,3)=0,"OK","Rerun goal seek to obain shortfall amount")</f>
        <v>OK</v>
      </c>
    </row>
    <row r="6" spans="1:12" x14ac:dyDescent="0.25">
      <c r="C6" s="1" t="s">
        <v>0</v>
      </c>
      <c r="D6" s="15">
        <f>initial_investment</f>
        <v>5000</v>
      </c>
      <c r="I6" s="1" t="s">
        <v>13</v>
      </c>
      <c r="J6" s="64">
        <v>5370.8374492125458</v>
      </c>
      <c r="L6" s="68" t="s">
        <v>12</v>
      </c>
    </row>
    <row r="7" spans="1:12" x14ac:dyDescent="0.25">
      <c r="C7" s="6" t="s">
        <v>5</v>
      </c>
      <c r="D7" s="16">
        <f>initial_interest_rate</f>
        <v>0.05</v>
      </c>
      <c r="I7" s="6" t="s">
        <v>5</v>
      </c>
      <c r="J7" s="16">
        <f>D7</f>
        <v>0.05</v>
      </c>
      <c r="L7" s="69"/>
    </row>
    <row r="8" spans="1:12" x14ac:dyDescent="0.25">
      <c r="C8" s="6" t="s">
        <v>6</v>
      </c>
      <c r="D8" s="16">
        <f>final_interest_rate</f>
        <v>0.03</v>
      </c>
      <c r="I8" s="6" t="s">
        <v>6</v>
      </c>
      <c r="J8" s="16">
        <f>D8</f>
        <v>0.03</v>
      </c>
      <c r="L8" s="69"/>
    </row>
    <row r="9" spans="1:12" x14ac:dyDescent="0.25">
      <c r="C9" s="1" t="s">
        <v>1</v>
      </c>
      <c r="D9" s="16">
        <f>inflation_2pt0</f>
        <v>0.02</v>
      </c>
      <c r="I9" s="1" t="s">
        <v>1</v>
      </c>
      <c r="J9" s="16">
        <f>D9</f>
        <v>0.02</v>
      </c>
      <c r="L9" s="69"/>
    </row>
    <row r="10" spans="1:12" x14ac:dyDescent="0.25">
      <c r="C10" s="1" t="s">
        <v>2</v>
      </c>
      <c r="D10" s="15">
        <f>initial_prize</f>
        <v>150</v>
      </c>
      <c r="I10" s="1" t="s">
        <v>2</v>
      </c>
      <c r="J10" s="15">
        <f>D10</f>
        <v>150</v>
      </c>
      <c r="L10" s="70"/>
    </row>
    <row r="13" spans="1:12" x14ac:dyDescent="0.25">
      <c r="B13" s="1" t="s">
        <v>42</v>
      </c>
      <c r="C13" s="1" t="s">
        <v>103</v>
      </c>
      <c r="D13" s="1" t="s">
        <v>7</v>
      </c>
      <c r="E13" s="1" t="s">
        <v>8</v>
      </c>
      <c r="F13" s="1" t="s">
        <v>9</v>
      </c>
      <c r="H13" s="1" t="s">
        <v>42</v>
      </c>
      <c r="I13" s="1" t="s">
        <v>103</v>
      </c>
      <c r="J13" s="1" t="s">
        <v>7</v>
      </c>
      <c r="K13" s="1" t="s">
        <v>8</v>
      </c>
      <c r="L13" s="1" t="s">
        <v>9</v>
      </c>
    </row>
    <row r="14" spans="1:12" x14ac:dyDescent="0.25">
      <c r="B14" s="65">
        <v>42186</v>
      </c>
      <c r="C14" s="2">
        <v>0</v>
      </c>
      <c r="D14" s="19">
        <f>D6</f>
        <v>5000</v>
      </c>
      <c r="E14" s="2">
        <v>0</v>
      </c>
      <c r="F14" s="3">
        <f>D14-E14</f>
        <v>5000</v>
      </c>
      <c r="H14" s="65">
        <v>42186</v>
      </c>
      <c r="I14" s="2">
        <v>0</v>
      </c>
      <c r="J14" s="19">
        <f>J6</f>
        <v>5370.8374492125458</v>
      </c>
      <c r="K14" s="2">
        <v>0</v>
      </c>
      <c r="L14" s="3">
        <f>J14-K14</f>
        <v>5370.8374492125458</v>
      </c>
    </row>
    <row r="15" spans="1:12" x14ac:dyDescent="0.25">
      <c r="B15" s="66">
        <f>IF(MONTH(B14)=7,DATE(YEAR(B14),12,31),DATE(YEAR(B14)+1,7,1))</f>
        <v>42369</v>
      </c>
      <c r="C15" s="4">
        <f>C14+0.5</f>
        <v>0.5</v>
      </c>
      <c r="D15" s="14">
        <f>F14*IF(C15&lt;=5,(1+$D$7)^0.5,(1+$D$8)^0.5)</f>
        <v>5123.4753829798001</v>
      </c>
      <c r="E15" s="63">
        <f>D10</f>
        <v>150</v>
      </c>
      <c r="F15" s="3">
        <f t="shared" ref="F15:F17" si="0">D15-E15</f>
        <v>4973.4753829798001</v>
      </c>
      <c r="H15" s="66">
        <f>IF(MONTH(H14)=7,DATE(YEAR(H14),12,31),DATE(YEAR(H14)+1,7,1))</f>
        <v>42369</v>
      </c>
      <c r="I15" s="4">
        <f>I14+0.5</f>
        <v>0.5</v>
      </c>
      <c r="J15" s="14">
        <f>L14*IF(I15&lt;=5,(1+$J$7)^0.5,(1+$J$8)^0.5)</f>
        <v>5503.4706914052995</v>
      </c>
      <c r="K15" s="63">
        <f>J10</f>
        <v>150</v>
      </c>
      <c r="L15" s="3">
        <f t="shared" ref="L15:L16" si="1">J15-K15</f>
        <v>5353.4706914052995</v>
      </c>
    </row>
    <row r="16" spans="1:12" x14ac:dyDescent="0.25">
      <c r="B16" s="66">
        <f t="shared" ref="B16:B79" si="2">IF(MONTH(B15)=7,DATE(YEAR(B15),12,31),DATE(YEAR(B15)+1,7,1))</f>
        <v>42552</v>
      </c>
      <c r="C16" s="4">
        <f t="shared" ref="C16:C79" si="3">C15+0.5</f>
        <v>1</v>
      </c>
      <c r="D16" s="14">
        <f t="shared" ref="D16:D79" si="4">F15*IF(C16&lt;=5,(1+$D$7)^0.5,(1+$D$8)^0.5)</f>
        <v>5096.2957385106074</v>
      </c>
      <c r="E16" s="3">
        <f>E14*(1+$D$9)*IF(E14=0,0,1)</f>
        <v>0</v>
      </c>
      <c r="F16" s="3">
        <f t="shared" si="0"/>
        <v>5096.2957385106074</v>
      </c>
      <c r="H16" s="66">
        <f t="shared" ref="H16:H79" si="5">IF(MONTH(H15)=7,DATE(YEAR(H15),12,31),DATE(YEAR(H15)+1,7,1))</f>
        <v>42552</v>
      </c>
      <c r="I16" s="4">
        <f t="shared" ref="I16:I17" si="6">I15+0.5</f>
        <v>1</v>
      </c>
      <c r="J16" s="14">
        <f t="shared" ref="J16:J79" si="7">L15*IF(I16&lt;=5,(1+$J$7)^0.5,(1+$J$8)^0.5)</f>
        <v>5485.6750601837803</v>
      </c>
      <c r="K16" s="3">
        <f>K14*(1+$J$9)*IF(K14=0,0,1)</f>
        <v>0</v>
      </c>
      <c r="L16" s="3">
        <f t="shared" si="1"/>
        <v>5485.6750601837803</v>
      </c>
    </row>
    <row r="17" spans="2:12" x14ac:dyDescent="0.25">
      <c r="B17" s="66">
        <f t="shared" si="2"/>
        <v>42735</v>
      </c>
      <c r="C17" s="4">
        <f t="shared" si="3"/>
        <v>1.5</v>
      </c>
      <c r="D17" s="14">
        <f t="shared" si="4"/>
        <v>5222.1491521287908</v>
      </c>
      <c r="E17" s="3">
        <f t="shared" ref="E17:E113" si="8">E15*(1+$D$9)*IF(E15=0,0,1)</f>
        <v>153</v>
      </c>
      <c r="F17" s="3">
        <f t="shared" si="0"/>
        <v>5069.1491521287908</v>
      </c>
      <c r="H17" s="66">
        <f t="shared" si="5"/>
        <v>42735</v>
      </c>
      <c r="I17" s="4">
        <f t="shared" si="6"/>
        <v>1.5</v>
      </c>
      <c r="J17" s="14">
        <f t="shared" si="7"/>
        <v>5621.1442259755659</v>
      </c>
      <c r="K17" s="3">
        <f t="shared" ref="K17:K80" si="9">K15*(1+$J$9)*IF(K15=0,0,1)</f>
        <v>153</v>
      </c>
      <c r="L17" s="3">
        <f t="shared" ref="L17" si="10">J17-K17</f>
        <v>5468.1442259755659</v>
      </c>
    </row>
    <row r="18" spans="2:12" x14ac:dyDescent="0.25">
      <c r="B18" s="66">
        <f t="shared" si="2"/>
        <v>42917</v>
      </c>
      <c r="C18" s="4">
        <f t="shared" si="3"/>
        <v>2</v>
      </c>
      <c r="D18" s="14">
        <f t="shared" si="4"/>
        <v>5194.3321787169562</v>
      </c>
      <c r="E18" s="3">
        <f t="shared" si="8"/>
        <v>0</v>
      </c>
      <c r="F18" s="3">
        <f t="shared" ref="F18:F81" si="11">D18-E18</f>
        <v>5194.3321787169562</v>
      </c>
      <c r="H18" s="66">
        <f t="shared" si="5"/>
        <v>42917</v>
      </c>
      <c r="I18" s="4">
        <f t="shared" ref="I18:I81" si="12">I17+0.5</f>
        <v>2</v>
      </c>
      <c r="J18" s="14">
        <f t="shared" si="7"/>
        <v>5603.1804664737883</v>
      </c>
      <c r="K18" s="3">
        <f t="shared" si="9"/>
        <v>0</v>
      </c>
      <c r="L18" s="3">
        <f t="shared" ref="L18:L81" si="13">J18-K18</f>
        <v>5603.1804664737883</v>
      </c>
    </row>
    <row r="19" spans="2:12" x14ac:dyDescent="0.25">
      <c r="B19" s="66">
        <f t="shared" si="2"/>
        <v>43100</v>
      </c>
      <c r="C19" s="4">
        <f t="shared" si="3"/>
        <v>2.5</v>
      </c>
      <c r="D19" s="14">
        <f t="shared" si="4"/>
        <v>5322.6066097352304</v>
      </c>
      <c r="E19" s="3">
        <f t="shared" si="8"/>
        <v>156.06</v>
      </c>
      <c r="F19" s="3">
        <f t="shared" si="11"/>
        <v>5166.54660973523</v>
      </c>
      <c r="H19" s="66">
        <f t="shared" si="5"/>
        <v>43100</v>
      </c>
      <c r="I19" s="4">
        <f t="shared" si="12"/>
        <v>2.5</v>
      </c>
      <c r="J19" s="14">
        <f t="shared" si="7"/>
        <v>5741.5514372743446</v>
      </c>
      <c r="K19" s="3">
        <f t="shared" si="9"/>
        <v>156.06</v>
      </c>
      <c r="L19" s="3">
        <f t="shared" si="13"/>
        <v>5585.4914372743442</v>
      </c>
    </row>
    <row r="20" spans="2:12" x14ac:dyDescent="0.25">
      <c r="B20" s="66">
        <f t="shared" si="2"/>
        <v>43282</v>
      </c>
      <c r="C20" s="4">
        <f t="shared" si="3"/>
        <v>3</v>
      </c>
      <c r="D20" s="14">
        <f t="shared" si="4"/>
        <v>5294.1348739992391</v>
      </c>
      <c r="E20" s="3">
        <f t="shared" si="8"/>
        <v>0</v>
      </c>
      <c r="F20" s="3">
        <f t="shared" si="11"/>
        <v>5294.1348739992391</v>
      </c>
      <c r="H20" s="66">
        <f t="shared" si="5"/>
        <v>43282</v>
      </c>
      <c r="I20" s="4">
        <f t="shared" si="12"/>
        <v>3</v>
      </c>
      <c r="J20" s="14">
        <f t="shared" si="7"/>
        <v>5723.4255761439126</v>
      </c>
      <c r="K20" s="3">
        <f t="shared" si="9"/>
        <v>0</v>
      </c>
      <c r="L20" s="3">
        <f t="shared" si="13"/>
        <v>5723.4255761439126</v>
      </c>
    </row>
    <row r="21" spans="2:12" x14ac:dyDescent="0.25">
      <c r="B21" s="66">
        <f t="shared" si="2"/>
        <v>43465</v>
      </c>
      <c r="C21" s="4">
        <f t="shared" si="3"/>
        <v>3.5</v>
      </c>
      <c r="D21" s="14">
        <f t="shared" si="4"/>
        <v>5424.8739402219926</v>
      </c>
      <c r="E21" s="3">
        <f t="shared" si="8"/>
        <v>159.18120000000002</v>
      </c>
      <c r="F21" s="3">
        <f t="shared" si="11"/>
        <v>5265.6927402219926</v>
      </c>
      <c r="H21" s="66">
        <f t="shared" si="5"/>
        <v>43465</v>
      </c>
      <c r="I21" s="4">
        <f t="shared" si="12"/>
        <v>3.5</v>
      </c>
      <c r="J21" s="14">
        <f t="shared" si="7"/>
        <v>5864.7660091380631</v>
      </c>
      <c r="K21" s="3">
        <f t="shared" si="9"/>
        <v>159.18120000000002</v>
      </c>
      <c r="L21" s="3">
        <f t="shared" si="13"/>
        <v>5705.5848091380631</v>
      </c>
    </row>
    <row r="22" spans="2:12" x14ac:dyDescent="0.25">
      <c r="B22" s="66">
        <f t="shared" si="2"/>
        <v>43647</v>
      </c>
      <c r="C22" s="4">
        <f t="shared" si="3"/>
        <v>4</v>
      </c>
      <c r="D22" s="14">
        <f t="shared" si="4"/>
        <v>5395.7294257725653</v>
      </c>
      <c r="E22" s="3">
        <f t="shared" si="8"/>
        <v>0</v>
      </c>
      <c r="F22" s="3">
        <f t="shared" si="11"/>
        <v>5395.7294257725653</v>
      </c>
      <c r="H22" s="66">
        <f t="shared" si="5"/>
        <v>43647</v>
      </c>
      <c r="I22" s="4">
        <f t="shared" si="12"/>
        <v>4</v>
      </c>
      <c r="J22" s="14">
        <f t="shared" si="7"/>
        <v>5846.4846630244729</v>
      </c>
      <c r="K22" s="3">
        <f t="shared" si="9"/>
        <v>0</v>
      </c>
      <c r="L22" s="3">
        <f t="shared" si="13"/>
        <v>5846.4846630244729</v>
      </c>
    </row>
    <row r="23" spans="2:12" x14ac:dyDescent="0.25">
      <c r="B23" s="66">
        <f t="shared" si="2"/>
        <v>43830</v>
      </c>
      <c r="C23" s="4">
        <f t="shared" si="3"/>
        <v>4.5</v>
      </c>
      <c r="D23" s="14">
        <f t="shared" si="4"/>
        <v>5528.9773772330936</v>
      </c>
      <c r="E23" s="3">
        <f t="shared" si="8"/>
        <v>162.36482400000003</v>
      </c>
      <c r="F23" s="3">
        <f t="shared" si="11"/>
        <v>5366.6125532330934</v>
      </c>
      <c r="H23" s="66">
        <f t="shared" si="5"/>
        <v>43830</v>
      </c>
      <c r="I23" s="4">
        <f t="shared" si="12"/>
        <v>4.5</v>
      </c>
      <c r="J23" s="14">
        <f t="shared" si="7"/>
        <v>5990.8640495949676</v>
      </c>
      <c r="K23" s="3">
        <f t="shared" si="9"/>
        <v>162.36482400000003</v>
      </c>
      <c r="L23" s="3">
        <f t="shared" si="13"/>
        <v>5828.4992255949674</v>
      </c>
    </row>
    <row r="24" spans="2:12" x14ac:dyDescent="0.25">
      <c r="B24" s="66">
        <f t="shared" si="2"/>
        <v>44013</v>
      </c>
      <c r="C24" s="4">
        <f t="shared" si="3"/>
        <v>5</v>
      </c>
      <c r="D24" s="14">
        <f t="shared" si="4"/>
        <v>5499.1414612960243</v>
      </c>
      <c r="E24" s="3">
        <f t="shared" si="8"/>
        <v>0</v>
      </c>
      <c r="F24" s="3">
        <f t="shared" si="11"/>
        <v>5499.1414612960243</v>
      </c>
      <c r="H24" s="66">
        <f t="shared" si="5"/>
        <v>44013</v>
      </c>
      <c r="I24" s="4">
        <f t="shared" si="12"/>
        <v>5</v>
      </c>
      <c r="J24" s="14">
        <f t="shared" si="7"/>
        <v>5972.4344604105281</v>
      </c>
      <c r="K24" s="3">
        <f t="shared" si="9"/>
        <v>0</v>
      </c>
      <c r="L24" s="3">
        <f t="shared" si="13"/>
        <v>5972.4344604105281</v>
      </c>
    </row>
    <row r="25" spans="2:12" x14ac:dyDescent="0.25">
      <c r="B25" s="66">
        <f t="shared" si="2"/>
        <v>44196</v>
      </c>
      <c r="C25" s="4">
        <f t="shared" si="3"/>
        <v>5.5</v>
      </c>
      <c r="D25" s="14">
        <f t="shared" si="4"/>
        <v>5581.0190391796123</v>
      </c>
      <c r="E25" s="3">
        <f t="shared" si="8"/>
        <v>165.61212048000004</v>
      </c>
      <c r="F25" s="3">
        <f t="shared" si="11"/>
        <v>5415.4069186996121</v>
      </c>
      <c r="H25" s="66">
        <f t="shared" si="5"/>
        <v>44196</v>
      </c>
      <c r="I25" s="4">
        <f t="shared" si="12"/>
        <v>5.5</v>
      </c>
      <c r="J25" s="14">
        <f t="shared" si="7"/>
        <v>6061.3589718326512</v>
      </c>
      <c r="K25" s="3">
        <f t="shared" si="9"/>
        <v>165.61212048000004</v>
      </c>
      <c r="L25" s="3">
        <f t="shared" si="13"/>
        <v>5895.746851352651</v>
      </c>
    </row>
    <row r="26" spans="2:12" x14ac:dyDescent="0.25">
      <c r="B26" s="66">
        <f t="shared" si="2"/>
        <v>44378</v>
      </c>
      <c r="C26" s="4">
        <f t="shared" si="3"/>
        <v>6</v>
      </c>
      <c r="D26" s="14">
        <f t="shared" si="4"/>
        <v>5496.0377598732539</v>
      </c>
      <c r="E26" s="3">
        <f t="shared" si="8"/>
        <v>0</v>
      </c>
      <c r="F26" s="3">
        <f t="shared" si="11"/>
        <v>5496.0377598732539</v>
      </c>
      <c r="H26" s="66">
        <f t="shared" si="5"/>
        <v>44378</v>
      </c>
      <c r="I26" s="4">
        <f t="shared" si="12"/>
        <v>6</v>
      </c>
      <c r="J26" s="14">
        <f t="shared" si="7"/>
        <v>5983.5295489611935</v>
      </c>
      <c r="K26" s="3">
        <f t="shared" si="9"/>
        <v>0</v>
      </c>
      <c r="L26" s="3">
        <f t="shared" si="13"/>
        <v>5983.5295489611935</v>
      </c>
    </row>
    <row r="27" spans="2:12" x14ac:dyDescent="0.25">
      <c r="B27" s="66">
        <f t="shared" si="2"/>
        <v>44561</v>
      </c>
      <c r="C27" s="4">
        <f t="shared" si="3"/>
        <v>6.5</v>
      </c>
      <c r="D27" s="14">
        <f t="shared" si="4"/>
        <v>5577.8691262606008</v>
      </c>
      <c r="E27" s="3">
        <f t="shared" si="8"/>
        <v>168.92436288960005</v>
      </c>
      <c r="F27" s="3">
        <f t="shared" si="11"/>
        <v>5408.9447633710006</v>
      </c>
      <c r="H27" s="66">
        <f t="shared" si="5"/>
        <v>44561</v>
      </c>
      <c r="I27" s="4">
        <f t="shared" si="12"/>
        <v>6.5</v>
      </c>
      <c r="J27" s="14">
        <f t="shared" si="7"/>
        <v>6072.6192568932311</v>
      </c>
      <c r="K27" s="3">
        <f t="shared" si="9"/>
        <v>168.92436288960005</v>
      </c>
      <c r="L27" s="3">
        <f t="shared" si="13"/>
        <v>5903.6948940036309</v>
      </c>
    </row>
    <row r="28" spans="2:12" x14ac:dyDescent="0.25">
      <c r="B28" s="66">
        <f t="shared" si="2"/>
        <v>44743</v>
      </c>
      <c r="C28" s="4">
        <f t="shared" si="3"/>
        <v>7</v>
      </c>
      <c r="D28" s="14">
        <f t="shared" si="4"/>
        <v>5489.4793885025683</v>
      </c>
      <c r="E28" s="3">
        <f t="shared" si="8"/>
        <v>0</v>
      </c>
      <c r="F28" s="3">
        <f t="shared" si="11"/>
        <v>5489.4793885025683</v>
      </c>
      <c r="H28" s="66">
        <f t="shared" si="5"/>
        <v>44743</v>
      </c>
      <c r="I28" s="4">
        <f t="shared" si="12"/>
        <v>7</v>
      </c>
      <c r="J28" s="14">
        <f t="shared" si="7"/>
        <v>5991.5959312631458</v>
      </c>
      <c r="K28" s="3">
        <f t="shared" si="9"/>
        <v>0</v>
      </c>
      <c r="L28" s="3">
        <f t="shared" si="13"/>
        <v>5991.5959312631458</v>
      </c>
    </row>
    <row r="29" spans="2:12" x14ac:dyDescent="0.25">
      <c r="B29" s="66">
        <f t="shared" si="2"/>
        <v>44926</v>
      </c>
      <c r="C29" s="4">
        <f t="shared" si="3"/>
        <v>7.5</v>
      </c>
      <c r="D29" s="14">
        <f t="shared" si="4"/>
        <v>5571.213106272131</v>
      </c>
      <c r="E29" s="3">
        <f t="shared" si="8"/>
        <v>172.30285014739206</v>
      </c>
      <c r="F29" s="3">
        <f t="shared" si="11"/>
        <v>5398.9102561247391</v>
      </c>
      <c r="H29" s="66">
        <f t="shared" si="5"/>
        <v>44926</v>
      </c>
      <c r="I29" s="4">
        <f t="shared" si="12"/>
        <v>7.5</v>
      </c>
      <c r="J29" s="14">
        <f t="shared" si="7"/>
        <v>6080.8057408237401</v>
      </c>
      <c r="K29" s="3">
        <f t="shared" si="9"/>
        <v>172.30285014739206</v>
      </c>
      <c r="L29" s="3">
        <f t="shared" si="13"/>
        <v>5908.5028906763482</v>
      </c>
    </row>
    <row r="30" spans="2:12" x14ac:dyDescent="0.25">
      <c r="B30" s="66">
        <f t="shared" si="2"/>
        <v>45108</v>
      </c>
      <c r="C30" s="4">
        <f t="shared" si="3"/>
        <v>8</v>
      </c>
      <c r="D30" s="14">
        <f t="shared" si="4"/>
        <v>5479.2954759074237</v>
      </c>
      <c r="E30" s="3">
        <f t="shared" si="8"/>
        <v>0</v>
      </c>
      <c r="F30" s="3">
        <f t="shared" si="11"/>
        <v>5479.2954759074237</v>
      </c>
      <c r="H30" s="66">
        <f t="shared" si="5"/>
        <v>45108</v>
      </c>
      <c r="I30" s="4">
        <f t="shared" si="12"/>
        <v>8</v>
      </c>
      <c r="J30" s="14">
        <f t="shared" si="7"/>
        <v>5996.4755149508192</v>
      </c>
      <c r="K30" s="3">
        <f t="shared" si="9"/>
        <v>0</v>
      </c>
      <c r="L30" s="3">
        <f t="shared" si="13"/>
        <v>5996.4755149508192</v>
      </c>
    </row>
    <row r="31" spans="2:12" x14ac:dyDescent="0.25">
      <c r="B31" s="66">
        <f t="shared" si="2"/>
        <v>45291</v>
      </c>
      <c r="C31" s="4">
        <f t="shared" si="3"/>
        <v>8.5</v>
      </c>
      <c r="D31" s="14">
        <f t="shared" si="4"/>
        <v>5560.8775638084808</v>
      </c>
      <c r="E31" s="3">
        <f t="shared" si="8"/>
        <v>175.7489071503399</v>
      </c>
      <c r="F31" s="3">
        <f t="shared" si="11"/>
        <v>5385.1286566581412</v>
      </c>
      <c r="H31" s="66">
        <f t="shared" si="5"/>
        <v>45291</v>
      </c>
      <c r="I31" s="4">
        <f t="shared" si="12"/>
        <v>8.5</v>
      </c>
      <c r="J31" s="14">
        <f t="shared" si="7"/>
        <v>6085.757977396639</v>
      </c>
      <c r="K31" s="3">
        <f t="shared" si="9"/>
        <v>175.7489071503399</v>
      </c>
      <c r="L31" s="3">
        <f t="shared" si="13"/>
        <v>5910.0090702462994</v>
      </c>
    </row>
    <row r="32" spans="2:12" x14ac:dyDescent="0.25">
      <c r="B32" s="66">
        <f t="shared" si="2"/>
        <v>45474</v>
      </c>
      <c r="C32" s="4">
        <f t="shared" si="3"/>
        <v>9</v>
      </c>
      <c r="D32" s="14">
        <f t="shared" si="4"/>
        <v>5465.3086800494202</v>
      </c>
      <c r="E32" s="3">
        <f t="shared" si="8"/>
        <v>0</v>
      </c>
      <c r="F32" s="3">
        <f t="shared" si="11"/>
        <v>5465.3086800494202</v>
      </c>
      <c r="H32" s="66">
        <f t="shared" si="5"/>
        <v>45474</v>
      </c>
      <c r="I32" s="4">
        <f t="shared" si="12"/>
        <v>9</v>
      </c>
      <c r="J32" s="14">
        <f t="shared" si="7"/>
        <v>5998.0041202641178</v>
      </c>
      <c r="K32" s="3">
        <f t="shared" si="9"/>
        <v>0</v>
      </c>
      <c r="L32" s="3">
        <f t="shared" si="13"/>
        <v>5998.0041202641178</v>
      </c>
    </row>
    <row r="33" spans="2:12" x14ac:dyDescent="0.25">
      <c r="B33" s="66">
        <f t="shared" si="2"/>
        <v>45657</v>
      </c>
      <c r="C33" s="4">
        <f t="shared" si="3"/>
        <v>9.5</v>
      </c>
      <c r="D33" s="14">
        <f t="shared" si="4"/>
        <v>5546.6825163578851</v>
      </c>
      <c r="E33" s="3">
        <f t="shared" si="8"/>
        <v>179.2638852933467</v>
      </c>
      <c r="F33" s="3">
        <f t="shared" si="11"/>
        <v>5367.4186310645382</v>
      </c>
      <c r="H33" s="66">
        <f t="shared" si="5"/>
        <v>45657</v>
      </c>
      <c r="I33" s="4">
        <f t="shared" si="12"/>
        <v>9.5</v>
      </c>
      <c r="J33" s="14">
        <f t="shared" si="7"/>
        <v>6087.3093423536884</v>
      </c>
      <c r="K33" s="3">
        <f t="shared" si="9"/>
        <v>179.2638852933467</v>
      </c>
      <c r="L33" s="3">
        <f t="shared" si="13"/>
        <v>5908.0454570603415</v>
      </c>
    </row>
    <row r="34" spans="2:12" x14ac:dyDescent="0.25">
      <c r="B34" s="66">
        <f t="shared" si="2"/>
        <v>45839</v>
      </c>
      <c r="C34" s="4">
        <f t="shared" si="3"/>
        <v>10</v>
      </c>
      <c r="D34" s="14">
        <f t="shared" si="4"/>
        <v>5447.3349671129718</v>
      </c>
      <c r="E34" s="3">
        <f t="shared" si="8"/>
        <v>0</v>
      </c>
      <c r="F34" s="3">
        <f t="shared" si="11"/>
        <v>5447.3349671129718</v>
      </c>
      <c r="H34" s="66">
        <f t="shared" si="5"/>
        <v>45839</v>
      </c>
      <c r="I34" s="4">
        <f t="shared" si="12"/>
        <v>10</v>
      </c>
      <c r="J34" s="14">
        <f t="shared" si="7"/>
        <v>5996.0112705341107</v>
      </c>
      <c r="K34" s="3">
        <f t="shared" si="9"/>
        <v>0</v>
      </c>
      <c r="L34" s="3">
        <f t="shared" si="13"/>
        <v>5996.0112705341107</v>
      </c>
    </row>
    <row r="35" spans="2:12" x14ac:dyDescent="0.25">
      <c r="B35" s="66">
        <f t="shared" si="2"/>
        <v>46022</v>
      </c>
      <c r="C35" s="4">
        <f t="shared" si="3"/>
        <v>10.5</v>
      </c>
      <c r="D35" s="14">
        <f t="shared" si="4"/>
        <v>5528.4411899964743</v>
      </c>
      <c r="E35" s="3">
        <f t="shared" si="8"/>
        <v>182.84916299921363</v>
      </c>
      <c r="F35" s="3">
        <f t="shared" si="11"/>
        <v>5345.5920269972603</v>
      </c>
      <c r="H35" s="66">
        <f t="shared" si="5"/>
        <v>46022</v>
      </c>
      <c r="I35" s="4">
        <f t="shared" si="12"/>
        <v>10.5</v>
      </c>
      <c r="J35" s="14">
        <f t="shared" si="7"/>
        <v>6085.2868207721522</v>
      </c>
      <c r="K35" s="3">
        <f t="shared" si="9"/>
        <v>182.84916299921363</v>
      </c>
      <c r="L35" s="3">
        <f t="shared" si="13"/>
        <v>5902.4376577729381</v>
      </c>
    </row>
    <row r="36" spans="2:12" x14ac:dyDescent="0.25">
      <c r="B36" s="66">
        <f t="shared" si="2"/>
        <v>46204</v>
      </c>
      <c r="C36" s="4">
        <f t="shared" si="3"/>
        <v>11</v>
      </c>
      <c r="D36" s="14">
        <f t="shared" si="4"/>
        <v>5425.1833833216715</v>
      </c>
      <c r="E36" s="3">
        <f t="shared" si="8"/>
        <v>0</v>
      </c>
      <c r="F36" s="3">
        <f t="shared" si="11"/>
        <v>5425.1833833216715</v>
      </c>
      <c r="H36" s="66">
        <f t="shared" si="5"/>
        <v>46204</v>
      </c>
      <c r="I36" s="4">
        <f t="shared" si="12"/>
        <v>11</v>
      </c>
      <c r="J36" s="14">
        <f t="shared" si="7"/>
        <v>5990.3199758454448</v>
      </c>
      <c r="K36" s="3">
        <f t="shared" si="9"/>
        <v>0</v>
      </c>
      <c r="L36" s="3">
        <f t="shared" si="13"/>
        <v>5990.3199758454448</v>
      </c>
    </row>
    <row r="37" spans="2:12" x14ac:dyDescent="0.25">
      <c r="B37" s="66">
        <f t="shared" si="2"/>
        <v>46387</v>
      </c>
      <c r="C37" s="4">
        <f t="shared" si="3"/>
        <v>11.5</v>
      </c>
      <c r="D37" s="14">
        <f t="shared" si="4"/>
        <v>5505.9597878071781</v>
      </c>
      <c r="E37" s="3">
        <f t="shared" si="8"/>
        <v>186.50614625919792</v>
      </c>
      <c r="F37" s="3">
        <f t="shared" si="11"/>
        <v>5319.4536415479806</v>
      </c>
      <c r="H37" s="66">
        <f t="shared" si="5"/>
        <v>46387</v>
      </c>
      <c r="I37" s="4">
        <f t="shared" si="12"/>
        <v>11.5</v>
      </c>
      <c r="J37" s="14">
        <f t="shared" si="7"/>
        <v>6079.5107875061267</v>
      </c>
      <c r="K37" s="3">
        <f t="shared" si="9"/>
        <v>186.50614625919792</v>
      </c>
      <c r="L37" s="3">
        <f t="shared" si="13"/>
        <v>5893.0046412469292</v>
      </c>
    </row>
    <row r="38" spans="2:12" x14ac:dyDescent="0.25">
      <c r="B38" s="66">
        <f t="shared" si="2"/>
        <v>46569</v>
      </c>
      <c r="C38" s="4">
        <f t="shared" si="3"/>
        <v>12</v>
      </c>
      <c r="D38" s="14">
        <f t="shared" si="4"/>
        <v>5398.6558193605388</v>
      </c>
      <c r="E38" s="3">
        <f t="shared" si="8"/>
        <v>0</v>
      </c>
      <c r="F38" s="3">
        <f t="shared" si="11"/>
        <v>5398.6558193605388</v>
      </c>
      <c r="H38" s="66">
        <f t="shared" si="5"/>
        <v>46569</v>
      </c>
      <c r="I38" s="4">
        <f t="shared" si="12"/>
        <v>12</v>
      </c>
      <c r="J38" s="14">
        <f t="shared" si="7"/>
        <v>5980.7465096600263</v>
      </c>
      <c r="K38" s="3">
        <f t="shared" si="9"/>
        <v>0</v>
      </c>
      <c r="L38" s="3">
        <f t="shared" si="13"/>
        <v>5980.7465096600263</v>
      </c>
    </row>
    <row r="39" spans="2:12" x14ac:dyDescent="0.25">
      <c r="B39" s="66">
        <f t="shared" si="2"/>
        <v>46752</v>
      </c>
      <c r="C39" s="4">
        <f t="shared" si="3"/>
        <v>12.5</v>
      </c>
      <c r="D39" s="14">
        <f t="shared" si="4"/>
        <v>5479.0372507944194</v>
      </c>
      <c r="E39" s="3">
        <f t="shared" si="8"/>
        <v>190.23626918438188</v>
      </c>
      <c r="F39" s="3">
        <f t="shared" si="11"/>
        <v>5288.8009816100375</v>
      </c>
      <c r="H39" s="66">
        <f t="shared" si="5"/>
        <v>46752</v>
      </c>
      <c r="I39" s="4">
        <f t="shared" si="12"/>
        <v>12.5</v>
      </c>
      <c r="J39" s="14">
        <f t="shared" si="7"/>
        <v>6069.794780484337</v>
      </c>
      <c r="K39" s="3">
        <f t="shared" si="9"/>
        <v>190.23626918438188</v>
      </c>
      <c r="L39" s="3">
        <f t="shared" si="13"/>
        <v>5879.5585112999552</v>
      </c>
    </row>
    <row r="40" spans="2:12" x14ac:dyDescent="0.25">
      <c r="B40" s="66">
        <f t="shared" si="2"/>
        <v>46935</v>
      </c>
      <c r="C40" s="4">
        <f t="shared" si="3"/>
        <v>13</v>
      </c>
      <c r="D40" s="14">
        <f t="shared" si="4"/>
        <v>5367.5467671713559</v>
      </c>
      <c r="E40" s="3">
        <f t="shared" si="8"/>
        <v>0</v>
      </c>
      <c r="F40" s="3">
        <f t="shared" si="11"/>
        <v>5367.5467671713559</v>
      </c>
      <c r="H40" s="66">
        <f t="shared" si="5"/>
        <v>46935</v>
      </c>
      <c r="I40" s="4">
        <f t="shared" si="12"/>
        <v>13</v>
      </c>
      <c r="J40" s="14">
        <f t="shared" si="7"/>
        <v>5967.1001781798286</v>
      </c>
      <c r="K40" s="3">
        <f t="shared" si="9"/>
        <v>0</v>
      </c>
      <c r="L40" s="3">
        <f t="shared" si="13"/>
        <v>5967.1001781798286</v>
      </c>
    </row>
    <row r="41" spans="2:12" x14ac:dyDescent="0.25">
      <c r="B41" s="66">
        <f t="shared" si="2"/>
        <v>47118</v>
      </c>
      <c r="C41" s="4">
        <f t="shared" si="3"/>
        <v>13.5</v>
      </c>
      <c r="D41" s="14">
        <f t="shared" si="4"/>
        <v>5447.4650110583389</v>
      </c>
      <c r="E41" s="3">
        <f t="shared" si="8"/>
        <v>194.04099456806952</v>
      </c>
      <c r="F41" s="3">
        <f t="shared" si="11"/>
        <v>5253.4240164902694</v>
      </c>
      <c r="H41" s="66">
        <f t="shared" si="5"/>
        <v>47118</v>
      </c>
      <c r="I41" s="4">
        <f t="shared" si="12"/>
        <v>13.5</v>
      </c>
      <c r="J41" s="14">
        <f t="shared" si="7"/>
        <v>6055.9452666389543</v>
      </c>
      <c r="K41" s="3">
        <f t="shared" si="9"/>
        <v>194.04099456806952</v>
      </c>
      <c r="L41" s="3">
        <f t="shared" si="13"/>
        <v>5861.9042720708849</v>
      </c>
    </row>
    <row r="42" spans="2:12" x14ac:dyDescent="0.25">
      <c r="B42" s="66">
        <f t="shared" si="2"/>
        <v>47300</v>
      </c>
      <c r="C42" s="4">
        <f t="shared" si="3"/>
        <v>14</v>
      </c>
      <c r="D42" s="14">
        <f t="shared" si="4"/>
        <v>5331.6430688810988</v>
      </c>
      <c r="E42" s="3">
        <f t="shared" si="8"/>
        <v>0</v>
      </c>
      <c r="F42" s="3">
        <f t="shared" si="11"/>
        <v>5331.6430688810988</v>
      </c>
      <c r="H42" s="66">
        <f t="shared" si="5"/>
        <v>47300</v>
      </c>
      <c r="I42" s="4">
        <f t="shared" si="12"/>
        <v>14</v>
      </c>
      <c r="J42" s="14">
        <f t="shared" si="7"/>
        <v>5949.1830822198253</v>
      </c>
      <c r="K42" s="3">
        <f t="shared" si="9"/>
        <v>0</v>
      </c>
      <c r="L42" s="3">
        <f t="shared" si="13"/>
        <v>5949.1830822198253</v>
      </c>
    </row>
    <row r="43" spans="2:12" x14ac:dyDescent="0.25">
      <c r="B43" s="66">
        <f t="shared" si="2"/>
        <v>47483</v>
      </c>
      <c r="C43" s="4">
        <f t="shared" si="3"/>
        <v>14.5</v>
      </c>
      <c r="D43" s="14">
        <f t="shared" si="4"/>
        <v>5411.026736984978</v>
      </c>
      <c r="E43" s="3">
        <f t="shared" si="8"/>
        <v>197.92181445943092</v>
      </c>
      <c r="F43" s="3">
        <f t="shared" si="11"/>
        <v>5213.1049225255474</v>
      </c>
      <c r="H43" s="66">
        <f t="shared" si="5"/>
        <v>47483</v>
      </c>
      <c r="I43" s="4">
        <f t="shared" si="12"/>
        <v>14.5</v>
      </c>
      <c r="J43" s="14">
        <f t="shared" si="7"/>
        <v>6037.761400233012</v>
      </c>
      <c r="K43" s="3">
        <f t="shared" si="9"/>
        <v>197.92181445943092</v>
      </c>
      <c r="L43" s="3">
        <f t="shared" si="13"/>
        <v>5839.8395857735813</v>
      </c>
    </row>
    <row r="44" spans="2:12" x14ac:dyDescent="0.25">
      <c r="B44" s="66">
        <f t="shared" si="2"/>
        <v>47665</v>
      </c>
      <c r="C44" s="4">
        <f t="shared" si="3"/>
        <v>15</v>
      </c>
      <c r="D44" s="14">
        <f t="shared" si="4"/>
        <v>5290.7236576160258</v>
      </c>
      <c r="E44" s="3">
        <f t="shared" si="8"/>
        <v>0</v>
      </c>
      <c r="F44" s="3">
        <f t="shared" si="11"/>
        <v>5290.7236576160258</v>
      </c>
      <c r="H44" s="66">
        <f t="shared" si="5"/>
        <v>47665</v>
      </c>
      <c r="I44" s="4">
        <f t="shared" si="12"/>
        <v>15</v>
      </c>
      <c r="J44" s="14">
        <f t="shared" si="7"/>
        <v>5926.7898713549139</v>
      </c>
      <c r="K44" s="3">
        <f t="shared" si="9"/>
        <v>0</v>
      </c>
      <c r="L44" s="3">
        <f t="shared" si="13"/>
        <v>5926.7898713549139</v>
      </c>
    </row>
    <row r="45" spans="2:12" x14ac:dyDescent="0.25">
      <c r="B45" s="66">
        <f t="shared" si="2"/>
        <v>47848</v>
      </c>
      <c r="C45" s="4">
        <f t="shared" si="3"/>
        <v>15.5</v>
      </c>
      <c r="D45" s="14">
        <f t="shared" si="4"/>
        <v>5369.4980702013145</v>
      </c>
      <c r="E45" s="3">
        <f t="shared" si="8"/>
        <v>201.88025074861955</v>
      </c>
      <c r="F45" s="3">
        <f t="shared" si="11"/>
        <v>5167.6178194526947</v>
      </c>
      <c r="H45" s="66">
        <f t="shared" si="5"/>
        <v>47848</v>
      </c>
      <c r="I45" s="4">
        <f t="shared" si="12"/>
        <v>15.5</v>
      </c>
      <c r="J45" s="14">
        <f t="shared" si="7"/>
        <v>6015.0347733467888</v>
      </c>
      <c r="K45" s="3">
        <f t="shared" si="9"/>
        <v>201.88025074861955</v>
      </c>
      <c r="L45" s="3">
        <f t="shared" si="13"/>
        <v>5813.154522598169</v>
      </c>
    </row>
    <row r="46" spans="2:12" x14ac:dyDescent="0.25">
      <c r="B46" s="66">
        <f t="shared" si="2"/>
        <v>48030</v>
      </c>
      <c r="C46" s="4">
        <f t="shared" si="3"/>
        <v>16</v>
      </c>
      <c r="D46" s="14">
        <f t="shared" si="4"/>
        <v>5244.55928994637</v>
      </c>
      <c r="E46" s="3">
        <f t="shared" si="8"/>
        <v>0</v>
      </c>
      <c r="F46" s="3">
        <f t="shared" si="11"/>
        <v>5244.55928994637</v>
      </c>
      <c r="H46" s="66">
        <f t="shared" si="5"/>
        <v>48030</v>
      </c>
      <c r="I46" s="4">
        <f t="shared" si="12"/>
        <v>16</v>
      </c>
      <c r="J46" s="14">
        <f t="shared" si="7"/>
        <v>5899.7074900974249</v>
      </c>
      <c r="K46" s="3">
        <f t="shared" si="9"/>
        <v>0</v>
      </c>
      <c r="L46" s="3">
        <f t="shared" si="13"/>
        <v>5899.7074900974249</v>
      </c>
    </row>
    <row r="47" spans="2:12" x14ac:dyDescent="0.25">
      <c r="B47" s="66">
        <f t="shared" si="2"/>
        <v>48213</v>
      </c>
      <c r="C47" s="4">
        <f t="shared" si="3"/>
        <v>16.5</v>
      </c>
      <c r="D47" s="14">
        <f t="shared" si="4"/>
        <v>5322.6463540362756</v>
      </c>
      <c r="E47" s="3">
        <f t="shared" si="8"/>
        <v>205.91785576359194</v>
      </c>
      <c r="F47" s="3">
        <f t="shared" si="11"/>
        <v>5116.7284982726833</v>
      </c>
      <c r="H47" s="66">
        <f t="shared" si="5"/>
        <v>48213</v>
      </c>
      <c r="I47" s="4">
        <f t="shared" si="12"/>
        <v>16.5</v>
      </c>
      <c r="J47" s="14">
        <f t="shared" si="7"/>
        <v>5987.5491582761142</v>
      </c>
      <c r="K47" s="3">
        <f t="shared" si="9"/>
        <v>205.91785576359194</v>
      </c>
      <c r="L47" s="3">
        <f t="shared" si="13"/>
        <v>5781.6313025125219</v>
      </c>
    </row>
    <row r="48" spans="2:12" x14ac:dyDescent="0.25">
      <c r="B48" s="66">
        <f t="shared" si="2"/>
        <v>48396</v>
      </c>
      <c r="C48" s="4">
        <f t="shared" si="3"/>
        <v>17</v>
      </c>
      <c r="D48" s="14">
        <f t="shared" si="4"/>
        <v>5192.9122696986615</v>
      </c>
      <c r="E48" s="3">
        <f t="shared" si="8"/>
        <v>0</v>
      </c>
      <c r="F48" s="3">
        <f t="shared" si="11"/>
        <v>5192.9122696986615</v>
      </c>
      <c r="H48" s="66">
        <f t="shared" si="5"/>
        <v>48396</v>
      </c>
      <c r="I48" s="4">
        <f t="shared" si="12"/>
        <v>17</v>
      </c>
      <c r="J48" s="14">
        <f t="shared" si="7"/>
        <v>5867.7149158542479</v>
      </c>
      <c r="K48" s="3">
        <f t="shared" si="9"/>
        <v>0</v>
      </c>
      <c r="L48" s="3">
        <f t="shared" si="13"/>
        <v>5867.7149158542479</v>
      </c>
    </row>
    <row r="49" spans="2:12" x14ac:dyDescent="0.25">
      <c r="B49" s="66">
        <f t="shared" si="2"/>
        <v>48579</v>
      </c>
      <c r="C49" s="4">
        <f t="shared" si="3"/>
        <v>17.5</v>
      </c>
      <c r="D49" s="14">
        <f t="shared" si="4"/>
        <v>5270.2303532208634</v>
      </c>
      <c r="E49" s="3">
        <f t="shared" si="8"/>
        <v>210.03621287886378</v>
      </c>
      <c r="F49" s="3">
        <f t="shared" si="11"/>
        <v>5060.1941403419996</v>
      </c>
      <c r="H49" s="66">
        <f t="shared" si="5"/>
        <v>48579</v>
      </c>
      <c r="I49" s="4">
        <f t="shared" si="12"/>
        <v>17.5</v>
      </c>
      <c r="J49" s="14">
        <f t="shared" si="7"/>
        <v>5955.0802415878979</v>
      </c>
      <c r="K49" s="3">
        <f t="shared" si="9"/>
        <v>210.03621287886378</v>
      </c>
      <c r="L49" s="3">
        <f t="shared" si="13"/>
        <v>5745.0440287090341</v>
      </c>
    </row>
    <row r="50" spans="2:12" x14ac:dyDescent="0.25">
      <c r="B50" s="66">
        <f t="shared" si="2"/>
        <v>48761</v>
      </c>
      <c r="C50" s="4">
        <f t="shared" si="3"/>
        <v>18</v>
      </c>
      <c r="D50" s="14">
        <f t="shared" si="4"/>
        <v>5135.5361628645996</v>
      </c>
      <c r="E50" s="3">
        <f t="shared" si="8"/>
        <v>0</v>
      </c>
      <c r="F50" s="3">
        <f t="shared" si="11"/>
        <v>5135.5361628645996</v>
      </c>
      <c r="H50" s="66">
        <f t="shared" si="5"/>
        <v>48761</v>
      </c>
      <c r="I50" s="4">
        <f t="shared" si="12"/>
        <v>18</v>
      </c>
      <c r="J50" s="14">
        <f t="shared" si="7"/>
        <v>5830.5828884048542</v>
      </c>
      <c r="K50" s="3">
        <f t="shared" si="9"/>
        <v>0</v>
      </c>
      <c r="L50" s="3">
        <f t="shared" si="13"/>
        <v>5830.5828884048542</v>
      </c>
    </row>
    <row r="51" spans="2:12" x14ac:dyDescent="0.25">
      <c r="B51" s="66">
        <f t="shared" si="2"/>
        <v>48944</v>
      </c>
      <c r="C51" s="4">
        <f t="shared" si="3"/>
        <v>18.5</v>
      </c>
      <c r="D51" s="14">
        <f t="shared" si="4"/>
        <v>5211.9999645522603</v>
      </c>
      <c r="E51" s="3">
        <f t="shared" si="8"/>
        <v>214.23693713644107</v>
      </c>
      <c r="F51" s="3">
        <f t="shared" si="11"/>
        <v>4997.7630274158191</v>
      </c>
      <c r="H51" s="66">
        <f t="shared" si="5"/>
        <v>48944</v>
      </c>
      <c r="I51" s="4">
        <f t="shared" si="12"/>
        <v>18.5</v>
      </c>
      <c r="J51" s="14">
        <f t="shared" si="7"/>
        <v>5917.3953495703054</v>
      </c>
      <c r="K51" s="3">
        <f t="shared" si="9"/>
        <v>214.23693713644107</v>
      </c>
      <c r="L51" s="3">
        <f t="shared" si="13"/>
        <v>5703.1584124338642</v>
      </c>
    </row>
    <row r="52" spans="2:12" x14ac:dyDescent="0.25">
      <c r="B52" s="66">
        <f t="shared" si="2"/>
        <v>49126</v>
      </c>
      <c r="C52" s="4">
        <f t="shared" si="3"/>
        <v>19</v>
      </c>
      <c r="D52" s="14">
        <f t="shared" si="4"/>
        <v>5072.1755033270165</v>
      </c>
      <c r="E52" s="3">
        <f t="shared" si="8"/>
        <v>0</v>
      </c>
      <c r="F52" s="3">
        <f t="shared" si="11"/>
        <v>5072.1755033270165</v>
      </c>
      <c r="H52" s="66">
        <f t="shared" si="5"/>
        <v>49126</v>
      </c>
      <c r="I52" s="4">
        <f t="shared" si="12"/>
        <v>19</v>
      </c>
      <c r="J52" s="14">
        <f t="shared" si="7"/>
        <v>5788.0736306334775</v>
      </c>
      <c r="K52" s="3">
        <f t="shared" si="9"/>
        <v>0</v>
      </c>
      <c r="L52" s="3">
        <f t="shared" si="13"/>
        <v>5788.0736306334775</v>
      </c>
    </row>
    <row r="53" spans="2:12" x14ac:dyDescent="0.25">
      <c r="B53" s="66">
        <f t="shared" si="2"/>
        <v>49309</v>
      </c>
      <c r="C53" s="4">
        <f t="shared" si="3"/>
        <v>19.5</v>
      </c>
      <c r="D53" s="14">
        <f t="shared" si="4"/>
        <v>5147.6959182382943</v>
      </c>
      <c r="E53" s="3">
        <f t="shared" si="8"/>
        <v>218.52167587916989</v>
      </c>
      <c r="F53" s="3">
        <f t="shared" si="11"/>
        <v>4929.174242359124</v>
      </c>
      <c r="H53" s="66">
        <f t="shared" si="5"/>
        <v>49309</v>
      </c>
      <c r="I53" s="4">
        <f t="shared" si="12"/>
        <v>19.5</v>
      </c>
      <c r="J53" s="14">
        <f t="shared" si="7"/>
        <v>5874.2531648068798</v>
      </c>
      <c r="K53" s="3">
        <f t="shared" si="9"/>
        <v>218.52167587916989</v>
      </c>
      <c r="L53" s="3">
        <f t="shared" si="13"/>
        <v>5655.7314889277095</v>
      </c>
    </row>
    <row r="54" spans="2:12" x14ac:dyDescent="0.25">
      <c r="B54" s="66">
        <f t="shared" si="2"/>
        <v>49491</v>
      </c>
      <c r="C54" s="4">
        <f t="shared" si="3"/>
        <v>20</v>
      </c>
      <c r="D54" s="14">
        <f t="shared" si="4"/>
        <v>5002.5654891148342</v>
      </c>
      <c r="E54" s="3">
        <f t="shared" si="8"/>
        <v>0</v>
      </c>
      <c r="F54" s="3">
        <f t="shared" si="11"/>
        <v>5002.5654891148342</v>
      </c>
      <c r="H54" s="66">
        <f t="shared" si="5"/>
        <v>49491</v>
      </c>
      <c r="I54" s="4">
        <f t="shared" si="12"/>
        <v>20</v>
      </c>
      <c r="J54" s="14">
        <f t="shared" si="7"/>
        <v>5739.9405602404895</v>
      </c>
      <c r="K54" s="3">
        <f t="shared" si="9"/>
        <v>0</v>
      </c>
      <c r="L54" s="3">
        <f t="shared" si="13"/>
        <v>5739.9405602404895</v>
      </c>
    </row>
    <row r="55" spans="2:12" x14ac:dyDescent="0.25">
      <c r="B55" s="66">
        <f t="shared" si="2"/>
        <v>49674</v>
      </c>
      <c r="C55" s="4">
        <f t="shared" si="3"/>
        <v>20.5</v>
      </c>
      <c r="D55" s="14">
        <f t="shared" si="4"/>
        <v>5077.0494696298974</v>
      </c>
      <c r="E55" s="3">
        <f t="shared" si="8"/>
        <v>222.89210939675328</v>
      </c>
      <c r="F55" s="3">
        <f t="shared" si="11"/>
        <v>4854.1573602331446</v>
      </c>
      <c r="H55" s="66">
        <f t="shared" si="5"/>
        <v>49674</v>
      </c>
      <c r="I55" s="4">
        <f t="shared" si="12"/>
        <v>20.5</v>
      </c>
      <c r="J55" s="14">
        <f t="shared" si="7"/>
        <v>5825.4034335955412</v>
      </c>
      <c r="K55" s="3">
        <f t="shared" si="9"/>
        <v>222.89210939675328</v>
      </c>
      <c r="L55" s="3">
        <f t="shared" si="13"/>
        <v>5602.5113241987883</v>
      </c>
    </row>
    <row r="56" spans="2:12" x14ac:dyDescent="0.25">
      <c r="B56" s="66">
        <f t="shared" si="2"/>
        <v>49857</v>
      </c>
      <c r="C56" s="4">
        <f t="shared" si="3"/>
        <v>21</v>
      </c>
      <c r="D56" s="14">
        <f t="shared" si="4"/>
        <v>4926.4316688900471</v>
      </c>
      <c r="E56" s="3">
        <f t="shared" si="8"/>
        <v>0</v>
      </c>
      <c r="F56" s="3">
        <f t="shared" si="11"/>
        <v>4926.4316688900471</v>
      </c>
      <c r="H56" s="66">
        <f t="shared" si="5"/>
        <v>49857</v>
      </c>
      <c r="I56" s="4">
        <f t="shared" si="12"/>
        <v>21</v>
      </c>
      <c r="J56" s="14">
        <f t="shared" si="7"/>
        <v>5685.9279921494726</v>
      </c>
      <c r="K56" s="3">
        <f t="shared" si="9"/>
        <v>0</v>
      </c>
      <c r="L56" s="3">
        <f t="shared" si="13"/>
        <v>5685.9279921494726</v>
      </c>
    </row>
    <row r="57" spans="2:12" x14ac:dyDescent="0.25">
      <c r="B57" s="66">
        <f t="shared" si="2"/>
        <v>50040</v>
      </c>
      <c r="C57" s="4">
        <f t="shared" si="3"/>
        <v>21.5</v>
      </c>
      <c r="D57" s="14">
        <f t="shared" si="4"/>
        <v>4999.782081040139</v>
      </c>
      <c r="E57" s="3">
        <f t="shared" si="8"/>
        <v>227.34995158468834</v>
      </c>
      <c r="F57" s="3">
        <f t="shared" si="11"/>
        <v>4772.4321294554511</v>
      </c>
      <c r="H57" s="66">
        <f t="shared" si="5"/>
        <v>50040</v>
      </c>
      <c r="I57" s="4">
        <f t="shared" si="12"/>
        <v>21.5</v>
      </c>
      <c r="J57" s="14">
        <f t="shared" si="7"/>
        <v>5770.5866639247524</v>
      </c>
      <c r="K57" s="3">
        <f t="shared" si="9"/>
        <v>227.34995158468834</v>
      </c>
      <c r="L57" s="3">
        <f t="shared" si="13"/>
        <v>5543.2367123400645</v>
      </c>
    </row>
    <row r="58" spans="2:12" x14ac:dyDescent="0.25">
      <c r="B58" s="66">
        <f t="shared" si="2"/>
        <v>50222</v>
      </c>
      <c r="C58" s="4">
        <f t="shared" si="3"/>
        <v>22</v>
      </c>
      <c r="D58" s="14">
        <f t="shared" si="4"/>
        <v>4843.4896183605524</v>
      </c>
      <c r="E58" s="3">
        <f t="shared" si="8"/>
        <v>0</v>
      </c>
      <c r="F58" s="3">
        <f t="shared" si="11"/>
        <v>4843.4896183605524</v>
      </c>
      <c r="H58" s="66">
        <f t="shared" si="5"/>
        <v>50222</v>
      </c>
      <c r="I58" s="4">
        <f t="shared" si="12"/>
        <v>22</v>
      </c>
      <c r="J58" s="14">
        <f t="shared" si="7"/>
        <v>5625.7708313177609</v>
      </c>
      <c r="K58" s="3">
        <f t="shared" si="9"/>
        <v>0</v>
      </c>
      <c r="L58" s="3">
        <f t="shared" si="13"/>
        <v>5625.7708313177609</v>
      </c>
    </row>
    <row r="59" spans="2:12" x14ac:dyDescent="0.25">
      <c r="B59" s="66">
        <f t="shared" si="2"/>
        <v>50405</v>
      </c>
      <c r="C59" s="4">
        <f t="shared" si="3"/>
        <v>22.5</v>
      </c>
      <c r="D59" s="14">
        <f t="shared" si="4"/>
        <v>4915.6050933391143</v>
      </c>
      <c r="E59" s="3">
        <f t="shared" si="8"/>
        <v>231.8969506163821</v>
      </c>
      <c r="F59" s="3">
        <f t="shared" si="11"/>
        <v>4683.7081427227322</v>
      </c>
      <c r="H59" s="66">
        <f t="shared" si="5"/>
        <v>50405</v>
      </c>
      <c r="I59" s="4">
        <f t="shared" si="12"/>
        <v>22.5</v>
      </c>
      <c r="J59" s="14">
        <f t="shared" si="7"/>
        <v>5709.5338137102672</v>
      </c>
      <c r="K59" s="3">
        <f t="shared" si="9"/>
        <v>231.8969506163821</v>
      </c>
      <c r="L59" s="3">
        <f t="shared" si="13"/>
        <v>5477.636863093885</v>
      </c>
    </row>
    <row r="60" spans="2:12" x14ac:dyDescent="0.25">
      <c r="B60" s="66">
        <f t="shared" si="2"/>
        <v>50587</v>
      </c>
      <c r="C60" s="4">
        <f t="shared" si="3"/>
        <v>23</v>
      </c>
      <c r="D60" s="14">
        <f t="shared" si="4"/>
        <v>4753.4446063032483</v>
      </c>
      <c r="E60" s="3">
        <f t="shared" si="8"/>
        <v>0</v>
      </c>
      <c r="F60" s="3">
        <f t="shared" si="11"/>
        <v>4753.4446063032483</v>
      </c>
      <c r="H60" s="66">
        <f t="shared" si="5"/>
        <v>50587</v>
      </c>
      <c r="I60" s="4">
        <f t="shared" si="12"/>
        <v>23</v>
      </c>
      <c r="J60" s="14">
        <f t="shared" si="7"/>
        <v>5559.1942556491731</v>
      </c>
      <c r="K60" s="3">
        <f t="shared" si="9"/>
        <v>0</v>
      </c>
      <c r="L60" s="3">
        <f t="shared" si="13"/>
        <v>5559.1942556491731</v>
      </c>
    </row>
    <row r="61" spans="2:12" x14ac:dyDescent="0.25">
      <c r="B61" s="66">
        <f t="shared" si="2"/>
        <v>50770</v>
      </c>
      <c r="C61" s="4">
        <f t="shared" si="3"/>
        <v>23.5</v>
      </c>
      <c r="D61" s="14">
        <f t="shared" si="4"/>
        <v>4824.2193870044139</v>
      </c>
      <c r="E61" s="3">
        <f t="shared" si="8"/>
        <v>236.53488962870975</v>
      </c>
      <c r="F61" s="3">
        <f t="shared" si="11"/>
        <v>4587.6844973757043</v>
      </c>
      <c r="H61" s="66">
        <f t="shared" si="5"/>
        <v>50770</v>
      </c>
      <c r="I61" s="4">
        <f t="shared" si="12"/>
        <v>23.5</v>
      </c>
      <c r="J61" s="14">
        <f t="shared" si="7"/>
        <v>5641.9659689867012</v>
      </c>
      <c r="K61" s="3">
        <f t="shared" si="9"/>
        <v>236.53488962870975</v>
      </c>
      <c r="L61" s="3">
        <f t="shared" si="13"/>
        <v>5405.4310793579916</v>
      </c>
    </row>
    <row r="62" spans="2:12" x14ac:dyDescent="0.25">
      <c r="B62" s="66">
        <f t="shared" si="2"/>
        <v>50952</v>
      </c>
      <c r="C62" s="4">
        <f t="shared" si="3"/>
        <v>24</v>
      </c>
      <c r="D62" s="14">
        <f t="shared" si="4"/>
        <v>4655.9912498720623</v>
      </c>
      <c r="E62" s="3">
        <f t="shared" si="8"/>
        <v>0</v>
      </c>
      <c r="F62" s="3">
        <f t="shared" si="11"/>
        <v>4655.9912498720623</v>
      </c>
      <c r="H62" s="66">
        <f t="shared" si="5"/>
        <v>50952</v>
      </c>
      <c r="I62" s="4">
        <f t="shared" si="12"/>
        <v>24</v>
      </c>
      <c r="J62" s="14">
        <f t="shared" si="7"/>
        <v>5485.9133886983655</v>
      </c>
      <c r="K62" s="3">
        <f t="shared" si="9"/>
        <v>0</v>
      </c>
      <c r="L62" s="3">
        <f t="shared" si="13"/>
        <v>5485.9133886983655</v>
      </c>
    </row>
    <row r="63" spans="2:12" x14ac:dyDescent="0.25">
      <c r="B63" s="66">
        <f t="shared" si="2"/>
        <v>51135</v>
      </c>
      <c r="C63" s="4">
        <f t="shared" si="3"/>
        <v>24.5</v>
      </c>
      <c r="D63" s="14">
        <f t="shared" si="4"/>
        <v>4725.315032296975</v>
      </c>
      <c r="E63" s="3">
        <f t="shared" si="8"/>
        <v>241.26558742128395</v>
      </c>
      <c r="F63" s="3">
        <f t="shared" si="11"/>
        <v>4484.0494448756908</v>
      </c>
      <c r="H63" s="66">
        <f t="shared" si="5"/>
        <v>51135</v>
      </c>
      <c r="I63" s="4">
        <f t="shared" si="12"/>
        <v>24.5</v>
      </c>
      <c r="J63" s="14">
        <f t="shared" si="7"/>
        <v>5567.5940117387318</v>
      </c>
      <c r="K63" s="3">
        <f t="shared" si="9"/>
        <v>241.26558742128395</v>
      </c>
      <c r="L63" s="3">
        <f t="shared" si="13"/>
        <v>5326.3284243174476</v>
      </c>
    </row>
    <row r="64" spans="2:12" x14ac:dyDescent="0.25">
      <c r="B64" s="66">
        <f t="shared" si="2"/>
        <v>51318</v>
      </c>
      <c r="C64" s="4">
        <f t="shared" si="3"/>
        <v>25</v>
      </c>
      <c r="D64" s="14">
        <f t="shared" si="4"/>
        <v>4550.8131588555352</v>
      </c>
      <c r="E64" s="3">
        <f t="shared" si="8"/>
        <v>0</v>
      </c>
      <c r="F64" s="3">
        <f t="shared" si="11"/>
        <v>4550.8131588555352</v>
      </c>
      <c r="H64" s="66">
        <f t="shared" si="5"/>
        <v>51318</v>
      </c>
      <c r="I64" s="4">
        <f t="shared" si="12"/>
        <v>25</v>
      </c>
      <c r="J64" s="14">
        <f t="shared" si="7"/>
        <v>5405.6329618466279</v>
      </c>
      <c r="K64" s="3">
        <f t="shared" si="9"/>
        <v>0</v>
      </c>
      <c r="L64" s="3">
        <f t="shared" si="13"/>
        <v>5405.6329618466279</v>
      </c>
    </row>
    <row r="65" spans="2:12" x14ac:dyDescent="0.25">
      <c r="B65" s="66">
        <f t="shared" si="2"/>
        <v>51501</v>
      </c>
      <c r="C65" s="4">
        <f t="shared" si="3"/>
        <v>25.5</v>
      </c>
      <c r="D65" s="14">
        <f t="shared" si="4"/>
        <v>4618.5709282219623</v>
      </c>
      <c r="E65" s="3">
        <f t="shared" si="8"/>
        <v>246.09089916970964</v>
      </c>
      <c r="F65" s="3">
        <f t="shared" si="11"/>
        <v>4372.4800290522526</v>
      </c>
      <c r="H65" s="66">
        <f t="shared" si="5"/>
        <v>51501</v>
      </c>
      <c r="I65" s="4">
        <f t="shared" si="12"/>
        <v>25.5</v>
      </c>
      <c r="J65" s="14">
        <f t="shared" si="7"/>
        <v>5486.1182770469713</v>
      </c>
      <c r="K65" s="3">
        <f t="shared" si="9"/>
        <v>246.09089916970964</v>
      </c>
      <c r="L65" s="3">
        <f t="shared" si="13"/>
        <v>5240.0273778772616</v>
      </c>
    </row>
    <row r="66" spans="2:12" x14ac:dyDescent="0.25">
      <c r="B66" s="66">
        <f t="shared" si="2"/>
        <v>51683</v>
      </c>
      <c r="C66" s="4">
        <f t="shared" si="3"/>
        <v>26</v>
      </c>
      <c r="D66" s="14">
        <f t="shared" si="4"/>
        <v>4437.5825685382588</v>
      </c>
      <c r="E66" s="3">
        <f t="shared" si="8"/>
        <v>0</v>
      </c>
      <c r="F66" s="3">
        <f t="shared" si="11"/>
        <v>4437.5825685382588</v>
      </c>
      <c r="H66" s="66">
        <f t="shared" si="5"/>
        <v>51683</v>
      </c>
      <c r="I66" s="4">
        <f t="shared" si="12"/>
        <v>26</v>
      </c>
      <c r="J66" s="14">
        <f t="shared" si="7"/>
        <v>5318.0469656190844</v>
      </c>
      <c r="K66" s="3">
        <f t="shared" si="9"/>
        <v>0</v>
      </c>
      <c r="L66" s="3">
        <f t="shared" si="13"/>
        <v>5318.0469656190844</v>
      </c>
    </row>
    <row r="67" spans="2:12" x14ac:dyDescent="0.25">
      <c r="B67" s="66">
        <f t="shared" si="2"/>
        <v>51866</v>
      </c>
      <c r="C67" s="4">
        <f t="shared" si="3"/>
        <v>26.5</v>
      </c>
      <c r="D67" s="14">
        <f t="shared" si="4"/>
        <v>4503.6544299238203</v>
      </c>
      <c r="E67" s="3">
        <f t="shared" si="8"/>
        <v>251.01271715310384</v>
      </c>
      <c r="F67" s="3">
        <f t="shared" si="11"/>
        <v>4252.6417127707164</v>
      </c>
      <c r="H67" s="66">
        <f t="shared" si="5"/>
        <v>51866</v>
      </c>
      <c r="I67" s="4">
        <f t="shared" si="12"/>
        <v>26.5</v>
      </c>
      <c r="J67" s="14">
        <f t="shared" si="7"/>
        <v>5397.2281992135795</v>
      </c>
      <c r="K67" s="3">
        <f t="shared" si="9"/>
        <v>251.01271715310384</v>
      </c>
      <c r="L67" s="3">
        <f t="shared" si="13"/>
        <v>5146.2154820604756</v>
      </c>
    </row>
    <row r="68" spans="2:12" x14ac:dyDescent="0.25">
      <c r="B68" s="66">
        <f t="shared" si="2"/>
        <v>52048</v>
      </c>
      <c r="C68" s="4">
        <f t="shared" si="3"/>
        <v>27</v>
      </c>
      <c r="D68" s="14">
        <f t="shared" si="4"/>
        <v>4315.9599608098051</v>
      </c>
      <c r="E68" s="3">
        <f t="shared" si="8"/>
        <v>0</v>
      </c>
      <c r="F68" s="3">
        <f t="shared" si="11"/>
        <v>4315.9599608098051</v>
      </c>
      <c r="H68" s="66">
        <f t="shared" si="5"/>
        <v>52048</v>
      </c>
      <c r="I68" s="4">
        <f t="shared" si="12"/>
        <v>27</v>
      </c>
      <c r="J68" s="14">
        <f t="shared" si="7"/>
        <v>5222.838289803055</v>
      </c>
      <c r="K68" s="3">
        <f t="shared" si="9"/>
        <v>0</v>
      </c>
      <c r="L68" s="3">
        <f t="shared" si="13"/>
        <v>5222.838289803055</v>
      </c>
    </row>
    <row r="69" spans="2:12" x14ac:dyDescent="0.25">
      <c r="B69" s="66">
        <f t="shared" si="2"/>
        <v>52231</v>
      </c>
      <c r="C69" s="4">
        <f t="shared" si="3"/>
        <v>27.5</v>
      </c>
      <c r="D69" s="14">
        <f t="shared" si="4"/>
        <v>4380.2209641538375</v>
      </c>
      <c r="E69" s="3">
        <f t="shared" si="8"/>
        <v>256.03297149616594</v>
      </c>
      <c r="F69" s="3">
        <f t="shared" si="11"/>
        <v>4124.1879926576712</v>
      </c>
      <c r="H69" s="66">
        <f t="shared" si="5"/>
        <v>52231</v>
      </c>
      <c r="I69" s="4">
        <f t="shared" si="12"/>
        <v>27.5</v>
      </c>
      <c r="J69" s="14">
        <f t="shared" si="7"/>
        <v>5300.6019465222898</v>
      </c>
      <c r="K69" s="3">
        <f t="shared" si="9"/>
        <v>256.03297149616594</v>
      </c>
      <c r="L69" s="3">
        <f t="shared" si="13"/>
        <v>5044.5689750261236</v>
      </c>
    </row>
    <row r="70" spans="2:12" x14ac:dyDescent="0.25">
      <c r="B70" s="66">
        <f t="shared" si="2"/>
        <v>52413</v>
      </c>
      <c r="C70" s="4">
        <f t="shared" si="3"/>
        <v>28</v>
      </c>
      <c r="D70" s="14">
        <f t="shared" si="4"/>
        <v>4185.593673153805</v>
      </c>
      <c r="E70" s="3">
        <f t="shared" si="8"/>
        <v>0</v>
      </c>
      <c r="F70" s="3">
        <f t="shared" si="11"/>
        <v>4185.593673153805</v>
      </c>
      <c r="H70" s="66">
        <f t="shared" si="5"/>
        <v>52413</v>
      </c>
      <c r="I70" s="4">
        <f t="shared" si="12"/>
        <v>28</v>
      </c>
      <c r="J70" s="14">
        <f t="shared" si="7"/>
        <v>5119.6783520168528</v>
      </c>
      <c r="K70" s="3">
        <f t="shared" si="9"/>
        <v>0</v>
      </c>
      <c r="L70" s="3">
        <f t="shared" si="13"/>
        <v>5119.6783520168528</v>
      </c>
    </row>
    <row r="71" spans="2:12" x14ac:dyDescent="0.25">
      <c r="B71" s="66">
        <f t="shared" si="2"/>
        <v>52596</v>
      </c>
      <c r="C71" s="4">
        <f t="shared" si="3"/>
        <v>28.5</v>
      </c>
      <c r="D71" s="14">
        <f t="shared" si="4"/>
        <v>4247.9136324374012</v>
      </c>
      <c r="E71" s="3">
        <f t="shared" si="8"/>
        <v>261.15363092608925</v>
      </c>
      <c r="F71" s="3">
        <f t="shared" si="11"/>
        <v>3986.7600015113121</v>
      </c>
      <c r="H71" s="66">
        <f t="shared" si="5"/>
        <v>52596</v>
      </c>
      <c r="I71" s="4">
        <f t="shared" si="12"/>
        <v>28.5</v>
      </c>
      <c r="J71" s="14">
        <f t="shared" si="7"/>
        <v>5195.9060442769069</v>
      </c>
      <c r="K71" s="3">
        <f t="shared" si="9"/>
        <v>261.15363092608925</v>
      </c>
      <c r="L71" s="3">
        <f t="shared" si="13"/>
        <v>4934.7524133508177</v>
      </c>
    </row>
    <row r="72" spans="2:12" x14ac:dyDescent="0.25">
      <c r="B72" s="66">
        <f t="shared" si="2"/>
        <v>52779</v>
      </c>
      <c r="C72" s="4">
        <f t="shared" si="3"/>
        <v>29</v>
      </c>
      <c r="D72" s="14">
        <f t="shared" si="4"/>
        <v>4046.1194951385201</v>
      </c>
      <c r="E72" s="3">
        <f t="shared" si="8"/>
        <v>0</v>
      </c>
      <c r="F72" s="3">
        <f t="shared" si="11"/>
        <v>4046.1194951385201</v>
      </c>
      <c r="H72" s="66">
        <f t="shared" si="5"/>
        <v>52779</v>
      </c>
      <c r="I72" s="4">
        <f t="shared" si="12"/>
        <v>29</v>
      </c>
      <c r="J72" s="14">
        <f t="shared" si="7"/>
        <v>5008.226714367459</v>
      </c>
      <c r="K72" s="3">
        <f t="shared" si="9"/>
        <v>0</v>
      </c>
      <c r="L72" s="3">
        <f t="shared" si="13"/>
        <v>5008.226714367459</v>
      </c>
    </row>
    <row r="73" spans="2:12" x14ac:dyDescent="0.25">
      <c r="B73" s="66">
        <f t="shared" si="2"/>
        <v>52962</v>
      </c>
      <c r="C73" s="4">
        <f t="shared" si="3"/>
        <v>29.5</v>
      </c>
      <c r="D73" s="14">
        <f t="shared" si="4"/>
        <v>4106.3628015566519</v>
      </c>
      <c r="E73" s="3">
        <f t="shared" si="8"/>
        <v>266.37670354461102</v>
      </c>
      <c r="F73" s="3">
        <f t="shared" si="11"/>
        <v>3839.9860980120411</v>
      </c>
      <c r="H73" s="66">
        <f t="shared" si="5"/>
        <v>52962</v>
      </c>
      <c r="I73" s="4">
        <f t="shared" si="12"/>
        <v>29.5</v>
      </c>
      <c r="J73" s="14">
        <f t="shared" si="7"/>
        <v>5082.7949857513422</v>
      </c>
      <c r="K73" s="3">
        <f t="shared" si="9"/>
        <v>266.37670354461102</v>
      </c>
      <c r="L73" s="3">
        <f t="shared" si="13"/>
        <v>4816.4182822067314</v>
      </c>
    </row>
    <row r="74" spans="2:12" x14ac:dyDescent="0.25">
      <c r="B74" s="66">
        <f t="shared" si="2"/>
        <v>53144</v>
      </c>
      <c r="C74" s="4">
        <f t="shared" si="3"/>
        <v>30</v>
      </c>
      <c r="D74" s="14">
        <f t="shared" si="4"/>
        <v>3897.1602520185788</v>
      </c>
      <c r="E74" s="3">
        <f t="shared" si="8"/>
        <v>0</v>
      </c>
      <c r="F74" s="3">
        <f t="shared" si="11"/>
        <v>3897.1602520185788</v>
      </c>
      <c r="H74" s="66">
        <f t="shared" si="5"/>
        <v>53144</v>
      </c>
      <c r="I74" s="4">
        <f t="shared" si="12"/>
        <v>30</v>
      </c>
      <c r="J74" s="14">
        <f t="shared" si="7"/>
        <v>4888.1306878243859</v>
      </c>
      <c r="K74" s="3">
        <f t="shared" si="9"/>
        <v>0</v>
      </c>
      <c r="L74" s="3">
        <f t="shared" si="13"/>
        <v>4888.1306878243859</v>
      </c>
    </row>
    <row r="75" spans="2:12" x14ac:dyDescent="0.25">
      <c r="B75" s="66">
        <f t="shared" si="2"/>
        <v>53327</v>
      </c>
      <c r="C75" s="4">
        <f t="shared" si="3"/>
        <v>30.5</v>
      </c>
      <c r="D75" s="14">
        <f t="shared" si="4"/>
        <v>3955.1856809524024</v>
      </c>
      <c r="E75" s="3">
        <f t="shared" si="8"/>
        <v>271.70423761550325</v>
      </c>
      <c r="F75" s="3">
        <f t="shared" si="11"/>
        <v>3683.4814433368992</v>
      </c>
      <c r="H75" s="66">
        <f t="shared" si="5"/>
        <v>53327</v>
      </c>
      <c r="I75" s="4">
        <f t="shared" si="12"/>
        <v>30.5</v>
      </c>
      <c r="J75" s="14">
        <f t="shared" si="7"/>
        <v>4960.910830672934</v>
      </c>
      <c r="K75" s="3">
        <f t="shared" si="9"/>
        <v>271.70423761550325</v>
      </c>
      <c r="L75" s="3">
        <f t="shared" si="13"/>
        <v>4689.2065930574308</v>
      </c>
    </row>
    <row r="76" spans="2:12" x14ac:dyDescent="0.25">
      <c r="B76" s="66">
        <f t="shared" si="2"/>
        <v>53509</v>
      </c>
      <c r="C76" s="4">
        <f t="shared" si="3"/>
        <v>31</v>
      </c>
      <c r="D76" s="14">
        <f t="shared" si="4"/>
        <v>3738.3253750455569</v>
      </c>
      <c r="E76" s="3">
        <f t="shared" si="8"/>
        <v>0</v>
      </c>
      <c r="F76" s="3">
        <f t="shared" si="11"/>
        <v>3738.3253750455569</v>
      </c>
      <c r="H76" s="66">
        <f t="shared" si="5"/>
        <v>53509</v>
      </c>
      <c r="I76" s="4">
        <f t="shared" si="12"/>
        <v>31</v>
      </c>
      <c r="J76" s="14">
        <f t="shared" si="7"/>
        <v>4759.0249239255381</v>
      </c>
      <c r="K76" s="3">
        <f t="shared" si="9"/>
        <v>0</v>
      </c>
      <c r="L76" s="3">
        <f t="shared" si="13"/>
        <v>4759.0249239255381</v>
      </c>
    </row>
    <row r="77" spans="2:12" x14ac:dyDescent="0.25">
      <c r="B77" s="66">
        <f t="shared" si="2"/>
        <v>53692</v>
      </c>
      <c r="C77" s="4">
        <f t="shared" si="3"/>
        <v>31.5</v>
      </c>
      <c r="D77" s="14">
        <f t="shared" si="4"/>
        <v>3793.9858866370059</v>
      </c>
      <c r="E77" s="3">
        <f t="shared" si="8"/>
        <v>277.13832236781332</v>
      </c>
      <c r="F77" s="3">
        <f t="shared" si="11"/>
        <v>3516.8475642691928</v>
      </c>
      <c r="H77" s="66">
        <f t="shared" si="5"/>
        <v>53692</v>
      </c>
      <c r="I77" s="4">
        <f t="shared" si="12"/>
        <v>31.5</v>
      </c>
      <c r="J77" s="14">
        <f t="shared" si="7"/>
        <v>4829.8827908491539</v>
      </c>
      <c r="K77" s="3">
        <f t="shared" si="9"/>
        <v>277.13832236781332</v>
      </c>
      <c r="L77" s="3">
        <f t="shared" si="13"/>
        <v>4552.7444684813408</v>
      </c>
    </row>
    <row r="78" spans="2:12" x14ac:dyDescent="0.25">
      <c r="B78" s="66">
        <f t="shared" si="2"/>
        <v>53874</v>
      </c>
      <c r="C78" s="4">
        <f t="shared" si="3"/>
        <v>32</v>
      </c>
      <c r="D78" s="14">
        <f t="shared" si="4"/>
        <v>3569.2104580726727</v>
      </c>
      <c r="E78" s="3">
        <f t="shared" si="8"/>
        <v>0</v>
      </c>
      <c r="F78" s="3">
        <f t="shared" si="11"/>
        <v>3569.2104580726727</v>
      </c>
      <c r="H78" s="66">
        <f t="shared" si="5"/>
        <v>53874</v>
      </c>
      <c r="I78" s="4">
        <f t="shared" si="12"/>
        <v>32</v>
      </c>
      <c r="J78" s="14">
        <f t="shared" si="7"/>
        <v>4620.5309934190536</v>
      </c>
      <c r="K78" s="3">
        <f t="shared" si="9"/>
        <v>0</v>
      </c>
      <c r="L78" s="3">
        <f t="shared" si="13"/>
        <v>4620.5309934190536</v>
      </c>
    </row>
    <row r="79" spans="2:12" x14ac:dyDescent="0.25">
      <c r="B79" s="66">
        <f t="shared" si="2"/>
        <v>54057</v>
      </c>
      <c r="C79" s="4">
        <f t="shared" si="3"/>
        <v>32.5</v>
      </c>
      <c r="D79" s="14">
        <f t="shared" si="4"/>
        <v>3622.3529911972687</v>
      </c>
      <c r="E79" s="3">
        <f t="shared" si="8"/>
        <v>282.68108881516957</v>
      </c>
      <c r="F79" s="3">
        <f t="shared" si="11"/>
        <v>3339.6719023820992</v>
      </c>
      <c r="H79" s="66">
        <f t="shared" si="5"/>
        <v>54057</v>
      </c>
      <c r="I79" s="4">
        <f t="shared" si="12"/>
        <v>32.5</v>
      </c>
      <c r="J79" s="14">
        <f t="shared" si="7"/>
        <v>4689.3268025357811</v>
      </c>
      <c r="K79" s="3">
        <f t="shared" si="9"/>
        <v>282.68108881516957</v>
      </c>
      <c r="L79" s="3">
        <f t="shared" si="13"/>
        <v>4406.6457137206116</v>
      </c>
    </row>
    <row r="80" spans="2:12" x14ac:dyDescent="0.25">
      <c r="B80" s="66">
        <f t="shared" ref="B80:B113" si="14">IF(MONTH(B79)=7,DATE(YEAR(B79),12,31),DATE(YEAR(B79)+1,7,1))</f>
        <v>54240</v>
      </c>
      <c r="C80" s="4">
        <f t="shared" ref="C80:C113" si="15">C79+0.5</f>
        <v>33</v>
      </c>
      <c r="D80" s="14">
        <f t="shared" ref="D80:D113" si="16">F79*IF(C80&lt;=5,(1+$D$7)^0.5,(1+$D$8)^0.5)</f>
        <v>3389.3968000261175</v>
      </c>
      <c r="E80" s="3">
        <f t="shared" si="8"/>
        <v>0</v>
      </c>
      <c r="F80" s="3">
        <f t="shared" si="11"/>
        <v>3389.3968000261175</v>
      </c>
      <c r="H80" s="66">
        <f t="shared" ref="H80:H113" si="17">IF(MONTH(H79)=7,DATE(YEAR(H79),12,31),DATE(YEAR(H79)+1,7,1))</f>
        <v>54240</v>
      </c>
      <c r="I80" s="4">
        <f t="shared" si="12"/>
        <v>33</v>
      </c>
      <c r="J80" s="14">
        <f t="shared" ref="J80:J113" si="18">L79*IF(I80&lt;=5,(1+$J$7)^0.5,(1+$J$8)^0.5)</f>
        <v>4472.2569514328898</v>
      </c>
      <c r="K80" s="3">
        <f t="shared" si="9"/>
        <v>0</v>
      </c>
      <c r="L80" s="3">
        <f t="shared" si="13"/>
        <v>4472.2569514328898</v>
      </c>
    </row>
    <row r="81" spans="2:12" x14ac:dyDescent="0.25">
      <c r="B81" s="66">
        <f t="shared" si="14"/>
        <v>54423</v>
      </c>
      <c r="C81" s="4">
        <f t="shared" si="15"/>
        <v>33.5</v>
      </c>
      <c r="D81" s="14">
        <f t="shared" si="16"/>
        <v>3439.8620594535623</v>
      </c>
      <c r="E81" s="3">
        <f t="shared" si="8"/>
        <v>288.33471059147297</v>
      </c>
      <c r="F81" s="3">
        <f t="shared" si="11"/>
        <v>3151.5273488620892</v>
      </c>
      <c r="H81" s="66">
        <f t="shared" si="17"/>
        <v>54423</v>
      </c>
      <c r="I81" s="4">
        <f t="shared" si="12"/>
        <v>33.5</v>
      </c>
      <c r="J81" s="14">
        <f t="shared" si="18"/>
        <v>4538.8450851322295</v>
      </c>
      <c r="K81" s="3">
        <f t="shared" ref="K81:K113" si="19">K79*(1+$J$9)*IF(K79=0,0,1)</f>
        <v>288.33471059147297</v>
      </c>
      <c r="L81" s="3">
        <f t="shared" si="13"/>
        <v>4250.5103745407569</v>
      </c>
    </row>
    <row r="82" spans="2:12" x14ac:dyDescent="0.25">
      <c r="B82" s="66">
        <f t="shared" si="14"/>
        <v>54605</v>
      </c>
      <c r="C82" s="4">
        <f t="shared" si="15"/>
        <v>34</v>
      </c>
      <c r="D82" s="14">
        <f t="shared" si="16"/>
        <v>3198.4509328023901</v>
      </c>
      <c r="E82" s="3">
        <f t="shared" si="8"/>
        <v>0</v>
      </c>
      <c r="F82" s="3">
        <f t="shared" ref="F82:F113" si="20">D82-E82</f>
        <v>3198.4509328023901</v>
      </c>
      <c r="H82" s="66">
        <f t="shared" si="17"/>
        <v>54605</v>
      </c>
      <c r="I82" s="4">
        <f t="shared" ref="I82:I113" si="21">I81+0.5</f>
        <v>34</v>
      </c>
      <c r="J82" s="14">
        <f t="shared" si="18"/>
        <v>4313.7968887513662</v>
      </c>
      <c r="K82" s="3">
        <f t="shared" si="19"/>
        <v>0</v>
      </c>
      <c r="L82" s="3">
        <f t="shared" ref="L82:L113" si="22">J82-K82</f>
        <v>4313.7968887513662</v>
      </c>
    </row>
    <row r="83" spans="2:12" x14ac:dyDescent="0.25">
      <c r="B83" s="66">
        <f t="shared" si="14"/>
        <v>54788</v>
      </c>
      <c r="C83" s="4">
        <f t="shared" si="15"/>
        <v>34.5</v>
      </c>
      <c r="D83" s="14">
        <f t="shared" si="16"/>
        <v>3246.0731693279517</v>
      </c>
      <c r="E83" s="3">
        <f t="shared" si="8"/>
        <v>294.10140480330244</v>
      </c>
      <c r="F83" s="3">
        <f t="shared" si="20"/>
        <v>2951.9717645246492</v>
      </c>
      <c r="H83" s="66">
        <f t="shared" si="17"/>
        <v>54788</v>
      </c>
      <c r="I83" s="4">
        <f t="shared" si="21"/>
        <v>34.5</v>
      </c>
      <c r="J83" s="14">
        <f t="shared" si="18"/>
        <v>4378.02568577698</v>
      </c>
      <c r="K83" s="3">
        <f t="shared" si="19"/>
        <v>294.10140480330244</v>
      </c>
      <c r="L83" s="3">
        <f t="shared" si="22"/>
        <v>4083.9242809736775</v>
      </c>
    </row>
    <row r="84" spans="2:12" x14ac:dyDescent="0.25">
      <c r="B84" s="66">
        <f t="shared" si="14"/>
        <v>54970</v>
      </c>
      <c r="C84" s="4">
        <f t="shared" si="15"/>
        <v>35</v>
      </c>
      <c r="D84" s="14">
        <f t="shared" si="16"/>
        <v>2995.9241341374609</v>
      </c>
      <c r="E84" s="3">
        <f t="shared" si="8"/>
        <v>0</v>
      </c>
      <c r="F84" s="3">
        <f t="shared" si="20"/>
        <v>2995.9241341374609</v>
      </c>
      <c r="H84" s="66">
        <f t="shared" si="17"/>
        <v>54970</v>
      </c>
      <c r="I84" s="4">
        <f t="shared" si="21"/>
        <v>35</v>
      </c>
      <c r="J84" s="14">
        <f t="shared" si="18"/>
        <v>4144.7304687649066</v>
      </c>
      <c r="K84" s="3">
        <f t="shared" si="19"/>
        <v>0</v>
      </c>
      <c r="L84" s="3">
        <f t="shared" si="22"/>
        <v>4144.7304687649066</v>
      </c>
    </row>
    <row r="85" spans="2:12" x14ac:dyDescent="0.25">
      <c r="B85" s="66">
        <f t="shared" si="14"/>
        <v>55153</v>
      </c>
      <c r="C85" s="4">
        <f t="shared" si="15"/>
        <v>35.5</v>
      </c>
      <c r="D85" s="14">
        <f t="shared" si="16"/>
        <v>3040.530917460389</v>
      </c>
      <c r="E85" s="3">
        <f t="shared" si="8"/>
        <v>299.98343289936849</v>
      </c>
      <c r="F85" s="3">
        <f t="shared" si="20"/>
        <v>2740.5474845610206</v>
      </c>
      <c r="H85" s="66">
        <f t="shared" si="17"/>
        <v>55153</v>
      </c>
      <c r="I85" s="4">
        <f t="shared" si="21"/>
        <v>35.5</v>
      </c>
      <c r="J85" s="14">
        <f t="shared" si="18"/>
        <v>4206.4420094028883</v>
      </c>
      <c r="K85" s="3">
        <f t="shared" si="19"/>
        <v>299.98343289936849</v>
      </c>
      <c r="L85" s="3">
        <f t="shared" si="22"/>
        <v>3906.4585765035199</v>
      </c>
    </row>
    <row r="86" spans="2:12" x14ac:dyDescent="0.25">
      <c r="B86" s="66">
        <f t="shared" si="14"/>
        <v>55335</v>
      </c>
      <c r="C86" s="4">
        <f t="shared" si="15"/>
        <v>36</v>
      </c>
      <c r="D86" s="14">
        <f t="shared" si="16"/>
        <v>2781.3519249796041</v>
      </c>
      <c r="E86" s="3">
        <f t="shared" si="8"/>
        <v>0</v>
      </c>
      <c r="F86" s="3">
        <f t="shared" si="20"/>
        <v>2781.3519249796041</v>
      </c>
      <c r="H86" s="66">
        <f t="shared" si="17"/>
        <v>55335</v>
      </c>
      <c r="I86" s="4">
        <f t="shared" si="21"/>
        <v>36</v>
      </c>
      <c r="J86" s="14">
        <f t="shared" si="18"/>
        <v>3964.6224496458731</v>
      </c>
      <c r="K86" s="3">
        <f t="shared" si="19"/>
        <v>0</v>
      </c>
      <c r="L86" s="3">
        <f t="shared" si="22"/>
        <v>3964.6224496458731</v>
      </c>
    </row>
    <row r="87" spans="2:12" x14ac:dyDescent="0.25">
      <c r="B87" s="66">
        <f t="shared" si="14"/>
        <v>55518</v>
      </c>
      <c r="C87" s="4">
        <f t="shared" si="15"/>
        <v>36.5</v>
      </c>
      <c r="D87" s="14">
        <f t="shared" si="16"/>
        <v>2822.763909097851</v>
      </c>
      <c r="E87" s="3">
        <f t="shared" si="8"/>
        <v>305.98310155735589</v>
      </c>
      <c r="F87" s="3">
        <f t="shared" si="20"/>
        <v>2516.7808075404951</v>
      </c>
      <c r="H87" s="66">
        <f t="shared" si="17"/>
        <v>55518</v>
      </c>
      <c r="I87" s="4">
        <f t="shared" si="21"/>
        <v>36.5</v>
      </c>
      <c r="J87" s="14">
        <f t="shared" si="18"/>
        <v>4023.6523337986255</v>
      </c>
      <c r="K87" s="3">
        <f t="shared" si="19"/>
        <v>305.98310155735589</v>
      </c>
      <c r="L87" s="3">
        <f t="shared" si="22"/>
        <v>3717.6692322412696</v>
      </c>
    </row>
    <row r="88" spans="2:12" x14ac:dyDescent="0.25">
      <c r="B88" s="66">
        <f t="shared" si="14"/>
        <v>55701</v>
      </c>
      <c r="C88" s="4">
        <f t="shared" si="15"/>
        <v>37</v>
      </c>
      <c r="D88" s="14">
        <f t="shared" si="16"/>
        <v>2554.2535508833716</v>
      </c>
      <c r="E88" s="3">
        <f t="shared" si="8"/>
        <v>0</v>
      </c>
      <c r="F88" s="3">
        <f t="shared" si="20"/>
        <v>2554.2535508833716</v>
      </c>
      <c r="H88" s="66">
        <f t="shared" si="17"/>
        <v>55701</v>
      </c>
      <c r="I88" s="4">
        <f t="shared" si="21"/>
        <v>37</v>
      </c>
      <c r="J88" s="14">
        <f t="shared" si="18"/>
        <v>3773.0221912896291</v>
      </c>
      <c r="K88" s="3">
        <f t="shared" si="19"/>
        <v>0</v>
      </c>
      <c r="L88" s="3">
        <f t="shared" si="22"/>
        <v>3773.0221912896291</v>
      </c>
    </row>
    <row r="89" spans="2:12" x14ac:dyDescent="0.25">
      <c r="B89" s="66">
        <f t="shared" si="14"/>
        <v>55884</v>
      </c>
      <c r="C89" s="4">
        <f t="shared" si="15"/>
        <v>37.5</v>
      </c>
      <c r="D89" s="14">
        <f t="shared" si="16"/>
        <v>2592.28423176671</v>
      </c>
      <c r="E89" s="3">
        <f t="shared" si="8"/>
        <v>312.10276358850302</v>
      </c>
      <c r="F89" s="3">
        <f t="shared" si="20"/>
        <v>2280.1814681782071</v>
      </c>
      <c r="H89" s="66">
        <f t="shared" si="17"/>
        <v>55884</v>
      </c>
      <c r="I89" s="4">
        <f t="shared" si="21"/>
        <v>37.5</v>
      </c>
      <c r="J89" s="14">
        <f t="shared" si="18"/>
        <v>3829.1993092085081</v>
      </c>
      <c r="K89" s="3">
        <f t="shared" si="19"/>
        <v>312.10276358850302</v>
      </c>
      <c r="L89" s="3">
        <f t="shared" si="22"/>
        <v>3517.0965456200051</v>
      </c>
    </row>
    <row r="90" spans="2:12" x14ac:dyDescent="0.25">
      <c r="B90" s="66">
        <f t="shared" si="14"/>
        <v>56066</v>
      </c>
      <c r="C90" s="4">
        <f t="shared" si="15"/>
        <v>38</v>
      </c>
      <c r="D90" s="14">
        <f t="shared" si="16"/>
        <v>2314.1314469273398</v>
      </c>
      <c r="E90" s="3">
        <f t="shared" si="8"/>
        <v>0</v>
      </c>
      <c r="F90" s="3">
        <f t="shared" si="20"/>
        <v>2314.1314469273398</v>
      </c>
      <c r="H90" s="66">
        <f t="shared" si="17"/>
        <v>56066</v>
      </c>
      <c r="I90" s="4">
        <f t="shared" si="21"/>
        <v>38</v>
      </c>
      <c r="J90" s="14">
        <f t="shared" si="18"/>
        <v>3569.4631465457851</v>
      </c>
      <c r="K90" s="3">
        <f t="shared" si="19"/>
        <v>0</v>
      </c>
      <c r="L90" s="3">
        <f t="shared" si="22"/>
        <v>3569.4631465457851</v>
      </c>
    </row>
    <row r="91" spans="2:12" x14ac:dyDescent="0.25">
      <c r="B91" s="66">
        <f t="shared" si="14"/>
        <v>56249</v>
      </c>
      <c r="C91" s="4">
        <f t="shared" si="15"/>
        <v>38.5</v>
      </c>
      <c r="D91" s="14">
        <f t="shared" si="16"/>
        <v>2348.5869122235531</v>
      </c>
      <c r="E91" s="3">
        <f t="shared" si="8"/>
        <v>318.34481886027311</v>
      </c>
      <c r="F91" s="3">
        <f t="shared" si="20"/>
        <v>2030.24209336328</v>
      </c>
      <c r="H91" s="66">
        <f t="shared" si="17"/>
        <v>56249</v>
      </c>
      <c r="I91" s="4">
        <f t="shared" si="21"/>
        <v>38.5</v>
      </c>
      <c r="J91" s="14">
        <f t="shared" si="18"/>
        <v>3622.6094419886053</v>
      </c>
      <c r="K91" s="3">
        <f t="shared" si="19"/>
        <v>318.34481886027311</v>
      </c>
      <c r="L91" s="3">
        <f t="shared" si="22"/>
        <v>3304.2646231283325</v>
      </c>
    </row>
    <row r="92" spans="2:12" x14ac:dyDescent="0.25">
      <c r="B92" s="66">
        <f t="shared" si="14"/>
        <v>56431</v>
      </c>
      <c r="C92" s="4">
        <f t="shared" si="15"/>
        <v>39</v>
      </c>
      <c r="D92" s="14">
        <f t="shared" si="16"/>
        <v>2060.4706856429762</v>
      </c>
      <c r="E92" s="3">
        <f t="shared" si="8"/>
        <v>0</v>
      </c>
      <c r="F92" s="3">
        <f t="shared" si="20"/>
        <v>2060.4706856429762</v>
      </c>
      <c r="H92" s="66">
        <f t="shared" si="17"/>
        <v>56431</v>
      </c>
      <c r="I92" s="4">
        <f t="shared" si="21"/>
        <v>39</v>
      </c>
      <c r="J92" s="14">
        <f t="shared" si="18"/>
        <v>3353.4623362499756</v>
      </c>
      <c r="K92" s="3">
        <f t="shared" si="19"/>
        <v>0</v>
      </c>
      <c r="L92" s="3">
        <f t="shared" si="22"/>
        <v>3353.4623362499756</v>
      </c>
    </row>
    <row r="93" spans="2:12" x14ac:dyDescent="0.25">
      <c r="B93" s="66">
        <f t="shared" si="14"/>
        <v>56614</v>
      </c>
      <c r="C93" s="4">
        <f t="shared" si="15"/>
        <v>39.5</v>
      </c>
      <c r="D93" s="14">
        <f t="shared" si="16"/>
        <v>2091.1493561641782</v>
      </c>
      <c r="E93" s="3">
        <f t="shared" si="8"/>
        <v>324.71171523747859</v>
      </c>
      <c r="F93" s="3">
        <f t="shared" si="20"/>
        <v>1766.4376409266997</v>
      </c>
      <c r="H93" s="66">
        <f t="shared" si="17"/>
        <v>56614</v>
      </c>
      <c r="I93" s="4">
        <f t="shared" si="21"/>
        <v>39.5</v>
      </c>
      <c r="J93" s="14">
        <f t="shared" si="18"/>
        <v>3403.3925618221824</v>
      </c>
      <c r="K93" s="3">
        <f t="shared" si="19"/>
        <v>324.71171523747859</v>
      </c>
      <c r="L93" s="3">
        <f t="shared" si="22"/>
        <v>3078.6808465847039</v>
      </c>
    </row>
    <row r="94" spans="2:12" x14ac:dyDescent="0.25">
      <c r="B94" s="66">
        <f t="shared" si="14"/>
        <v>56796</v>
      </c>
      <c r="C94" s="4">
        <f t="shared" si="15"/>
        <v>40</v>
      </c>
      <c r="D94" s="14">
        <f t="shared" si="16"/>
        <v>1792.7384074262382</v>
      </c>
      <c r="E94" s="3">
        <f t="shared" si="8"/>
        <v>0</v>
      </c>
      <c r="F94" s="3">
        <f t="shared" si="20"/>
        <v>1792.7384074262382</v>
      </c>
      <c r="H94" s="66">
        <f t="shared" si="17"/>
        <v>56796</v>
      </c>
      <c r="I94" s="4">
        <f t="shared" si="21"/>
        <v>40</v>
      </c>
      <c r="J94" s="14">
        <f t="shared" si="18"/>
        <v>3124.5198075514477</v>
      </c>
      <c r="K94" s="3">
        <f t="shared" si="19"/>
        <v>0</v>
      </c>
      <c r="L94" s="3">
        <f t="shared" si="22"/>
        <v>3124.5198075514477</v>
      </c>
    </row>
    <row r="95" spans="2:12" x14ac:dyDescent="0.25">
      <c r="B95" s="66">
        <f t="shared" si="14"/>
        <v>56979</v>
      </c>
      <c r="C95" s="4">
        <f t="shared" si="15"/>
        <v>40.5</v>
      </c>
      <c r="D95" s="14">
        <f t="shared" si="16"/>
        <v>1819.4307701545008</v>
      </c>
      <c r="E95" s="3">
        <f t="shared" si="8"/>
        <v>331.20594954222815</v>
      </c>
      <c r="F95" s="3">
        <f t="shared" si="20"/>
        <v>1488.2248206122727</v>
      </c>
      <c r="H95" s="66">
        <f t="shared" si="17"/>
        <v>56979</v>
      </c>
      <c r="I95" s="4">
        <f t="shared" si="21"/>
        <v>40.5</v>
      </c>
      <c r="J95" s="14">
        <f t="shared" si="18"/>
        <v>3171.0412719822452</v>
      </c>
      <c r="K95" s="3">
        <f t="shared" si="19"/>
        <v>331.20594954222815</v>
      </c>
      <c r="L95" s="3">
        <f t="shared" si="22"/>
        <v>2839.8353224400171</v>
      </c>
    </row>
    <row r="96" spans="2:12" x14ac:dyDescent="0.25">
      <c r="B96" s="66">
        <f t="shared" si="14"/>
        <v>57162</v>
      </c>
      <c r="C96" s="4">
        <f t="shared" si="15"/>
        <v>41</v>
      </c>
      <c r="D96" s="14">
        <f t="shared" si="16"/>
        <v>1510.3832328872775</v>
      </c>
      <c r="E96" s="3">
        <f t="shared" si="8"/>
        <v>0</v>
      </c>
      <c r="F96" s="3">
        <f t="shared" si="20"/>
        <v>1510.3832328872775</v>
      </c>
      <c r="H96" s="66">
        <f t="shared" si="17"/>
        <v>57162</v>
      </c>
      <c r="I96" s="4">
        <f t="shared" si="21"/>
        <v>41</v>
      </c>
      <c r="J96" s="14">
        <f t="shared" si="18"/>
        <v>2882.1180750162434</v>
      </c>
      <c r="K96" s="3">
        <f t="shared" si="19"/>
        <v>0</v>
      </c>
      <c r="L96" s="3">
        <f t="shared" si="22"/>
        <v>2882.1180750162434</v>
      </c>
    </row>
    <row r="97" spans="2:12" x14ac:dyDescent="0.25">
      <c r="B97" s="66">
        <f t="shared" si="14"/>
        <v>57345</v>
      </c>
      <c r="C97" s="4">
        <f t="shared" si="15"/>
        <v>41.5</v>
      </c>
      <c r="D97" s="14">
        <f t="shared" si="16"/>
        <v>1532.8715652306407</v>
      </c>
      <c r="E97" s="3">
        <f>E95*(1+$D$9)*IF(E95=0,0,1)</f>
        <v>337.83006853307273</v>
      </c>
      <c r="F97" s="3">
        <f t="shared" si="20"/>
        <v>1195.0414966975679</v>
      </c>
      <c r="H97" s="66">
        <f t="shared" si="17"/>
        <v>57345</v>
      </c>
      <c r="I97" s="4">
        <f t="shared" si="21"/>
        <v>41.5</v>
      </c>
      <c r="J97" s="14">
        <f t="shared" si="18"/>
        <v>2925.0303821132179</v>
      </c>
      <c r="K97" s="3">
        <f t="shared" si="19"/>
        <v>337.83006853307273</v>
      </c>
      <c r="L97" s="3">
        <f t="shared" si="22"/>
        <v>2587.2003135801451</v>
      </c>
    </row>
    <row r="98" spans="2:12" x14ac:dyDescent="0.25">
      <c r="B98" s="66">
        <f t="shared" si="14"/>
        <v>57527</v>
      </c>
      <c r="C98" s="4">
        <f t="shared" si="15"/>
        <v>42</v>
      </c>
      <c r="D98" s="14">
        <f t="shared" si="16"/>
        <v>1212.8346565769129</v>
      </c>
      <c r="E98" s="3">
        <f t="shared" si="8"/>
        <v>0</v>
      </c>
      <c r="F98" s="3">
        <f t="shared" si="20"/>
        <v>1212.8346565769129</v>
      </c>
      <c r="H98" s="66">
        <f t="shared" si="17"/>
        <v>57527</v>
      </c>
      <c r="I98" s="4">
        <f t="shared" si="21"/>
        <v>42</v>
      </c>
      <c r="J98" s="14">
        <f t="shared" si="18"/>
        <v>2625.7215439697479</v>
      </c>
      <c r="K98" s="3">
        <f t="shared" si="19"/>
        <v>0</v>
      </c>
      <c r="L98" s="3">
        <f t="shared" si="22"/>
        <v>2625.7215439697479</v>
      </c>
    </row>
    <row r="99" spans="2:12" x14ac:dyDescent="0.25">
      <c r="B99" s="66">
        <f t="shared" si="14"/>
        <v>57710</v>
      </c>
      <c r="C99" s="4">
        <f t="shared" si="15"/>
        <v>42.5</v>
      </c>
      <c r="D99" s="14">
        <f t="shared" si="16"/>
        <v>1230.8927415984951</v>
      </c>
      <c r="E99" s="3">
        <f>E97*(1+$D$9)*IF(E97=0,0,1)</f>
        <v>344.58666990373422</v>
      </c>
      <c r="F99" s="3">
        <f t="shared" si="20"/>
        <v>886.30607169476093</v>
      </c>
      <c r="H99" s="66">
        <f t="shared" si="17"/>
        <v>57710</v>
      </c>
      <c r="I99" s="4">
        <f t="shared" si="21"/>
        <v>42.5</v>
      </c>
      <c r="J99" s="14">
        <f t="shared" si="18"/>
        <v>2664.8163229875495</v>
      </c>
      <c r="K99" s="3">
        <f t="shared" si="19"/>
        <v>344.58666990373422</v>
      </c>
      <c r="L99" s="3">
        <f t="shared" si="22"/>
        <v>2320.2296530838153</v>
      </c>
    </row>
    <row r="100" spans="2:12" x14ac:dyDescent="0.25">
      <c r="B100" s="66">
        <f t="shared" si="14"/>
        <v>57892</v>
      </c>
      <c r="C100" s="4">
        <f t="shared" si="15"/>
        <v>43</v>
      </c>
      <c r="D100" s="14">
        <f t="shared" si="16"/>
        <v>899.50242151129794</v>
      </c>
      <c r="E100" s="3">
        <f t="shared" si="8"/>
        <v>0</v>
      </c>
      <c r="F100" s="3">
        <f t="shared" si="20"/>
        <v>899.50242151129794</v>
      </c>
      <c r="H100" s="66">
        <f t="shared" si="17"/>
        <v>57892</v>
      </c>
      <c r="I100" s="4">
        <f t="shared" si="21"/>
        <v>43</v>
      </c>
      <c r="J100" s="14">
        <f t="shared" si="18"/>
        <v>2354.7759155259178</v>
      </c>
      <c r="K100" s="3">
        <f t="shared" si="19"/>
        <v>0</v>
      </c>
      <c r="L100" s="3">
        <f t="shared" si="22"/>
        <v>2354.7759155259178</v>
      </c>
    </row>
    <row r="101" spans="2:12" x14ac:dyDescent="0.25">
      <c r="B101" s="66">
        <f t="shared" si="14"/>
        <v>58075</v>
      </c>
      <c r="C101" s="4">
        <f t="shared" si="15"/>
        <v>43.5</v>
      </c>
      <c r="D101" s="14">
        <f t="shared" si="16"/>
        <v>912.89525384560375</v>
      </c>
      <c r="E101" s="3">
        <f t="shared" si="8"/>
        <v>351.4784033018089</v>
      </c>
      <c r="F101" s="3">
        <f t="shared" si="20"/>
        <v>561.41685054379491</v>
      </c>
      <c r="H101" s="66">
        <f t="shared" si="17"/>
        <v>58075</v>
      </c>
      <c r="I101" s="4">
        <f t="shared" si="21"/>
        <v>43.5</v>
      </c>
      <c r="J101" s="14">
        <f t="shared" si="18"/>
        <v>2389.8365426763294</v>
      </c>
      <c r="K101" s="3">
        <f t="shared" si="19"/>
        <v>351.4784033018089</v>
      </c>
      <c r="L101" s="3">
        <f t="shared" si="22"/>
        <v>2038.3581393745205</v>
      </c>
    </row>
    <row r="102" spans="2:12" x14ac:dyDescent="0.25">
      <c r="B102" s="66">
        <f t="shared" si="14"/>
        <v>58257</v>
      </c>
      <c r="C102" s="4">
        <f t="shared" si="15"/>
        <v>44</v>
      </c>
      <c r="D102" s="14">
        <f t="shared" si="16"/>
        <v>569.77587389845598</v>
      </c>
      <c r="E102" s="3">
        <f t="shared" si="8"/>
        <v>0</v>
      </c>
      <c r="F102" s="3">
        <f t="shared" si="20"/>
        <v>569.77587389845598</v>
      </c>
      <c r="H102" s="66">
        <f t="shared" si="17"/>
        <v>58257</v>
      </c>
      <c r="I102" s="4">
        <f t="shared" si="21"/>
        <v>44</v>
      </c>
      <c r="J102" s="14">
        <f t="shared" si="18"/>
        <v>2068.7075727335141</v>
      </c>
      <c r="K102" s="3">
        <f t="shared" si="19"/>
        <v>0</v>
      </c>
      <c r="L102" s="3">
        <f t="shared" si="22"/>
        <v>2068.7075727335141</v>
      </c>
    </row>
    <row r="103" spans="2:12" x14ac:dyDescent="0.25">
      <c r="B103" s="66">
        <f t="shared" si="14"/>
        <v>58440</v>
      </c>
      <c r="C103" s="4">
        <f t="shared" si="15"/>
        <v>44.5</v>
      </c>
      <c r="D103" s="14">
        <f t="shared" si="16"/>
        <v>578.25935606010876</v>
      </c>
      <c r="E103" s="3">
        <f t="shared" si="8"/>
        <v>358.50797136784507</v>
      </c>
      <c r="F103" s="3">
        <f t="shared" si="20"/>
        <v>219.75138469226368</v>
      </c>
      <c r="H103" s="66">
        <f t="shared" si="17"/>
        <v>58440</v>
      </c>
      <c r="I103" s="4">
        <f t="shared" si="21"/>
        <v>44.5</v>
      </c>
      <c r="J103" s="14">
        <f t="shared" si="18"/>
        <v>2099.5088835557563</v>
      </c>
      <c r="K103" s="3">
        <f t="shared" si="19"/>
        <v>358.50797136784507</v>
      </c>
      <c r="L103" s="3">
        <f t="shared" si="22"/>
        <v>1741.0009121879111</v>
      </c>
    </row>
    <row r="104" spans="2:12" x14ac:dyDescent="0.25">
      <c r="B104" s="66">
        <f t="shared" si="14"/>
        <v>58623</v>
      </c>
      <c r="C104" s="4">
        <f t="shared" si="15"/>
        <v>45</v>
      </c>
      <c r="D104" s="14">
        <f t="shared" si="16"/>
        <v>223.02329745206504</v>
      </c>
      <c r="E104" s="3">
        <f t="shared" si="8"/>
        <v>0</v>
      </c>
      <c r="F104" s="3">
        <f t="shared" si="20"/>
        <v>223.02329745206504</v>
      </c>
      <c r="H104" s="66">
        <f t="shared" si="17"/>
        <v>58623</v>
      </c>
      <c r="I104" s="4">
        <f t="shared" si="21"/>
        <v>45</v>
      </c>
      <c r="J104" s="14">
        <f t="shared" si="18"/>
        <v>1766.9229472521752</v>
      </c>
      <c r="K104" s="3">
        <f t="shared" si="19"/>
        <v>0</v>
      </c>
      <c r="L104" s="3">
        <f t="shared" si="22"/>
        <v>1766.9229472521752</v>
      </c>
    </row>
    <row r="105" spans="2:12" x14ac:dyDescent="0.25">
      <c r="B105" s="66">
        <f t="shared" si="14"/>
        <v>58806</v>
      </c>
      <c r="C105" s="4">
        <f t="shared" si="15"/>
        <v>45.5</v>
      </c>
      <c r="D105" s="14">
        <f t="shared" si="16"/>
        <v>226.3439262330316</v>
      </c>
      <c r="E105" s="3">
        <f t="shared" si="8"/>
        <v>365.67813079520198</v>
      </c>
      <c r="F105" s="3">
        <f t="shared" si="20"/>
        <v>-139.33420456217038</v>
      </c>
      <c r="H105" s="66">
        <f t="shared" si="17"/>
        <v>58806</v>
      </c>
      <c r="I105" s="4">
        <f t="shared" si="21"/>
        <v>45.5</v>
      </c>
      <c r="J105" s="14">
        <f t="shared" si="18"/>
        <v>1793.2309395535485</v>
      </c>
      <c r="K105" s="3">
        <f t="shared" si="19"/>
        <v>365.67813079520198</v>
      </c>
      <c r="L105" s="3">
        <f t="shared" si="22"/>
        <v>1427.5528087583466</v>
      </c>
    </row>
    <row r="106" spans="2:12" x14ac:dyDescent="0.25">
      <c r="B106" s="66">
        <f t="shared" si="14"/>
        <v>58988</v>
      </c>
      <c r="C106" s="4">
        <f t="shared" si="15"/>
        <v>46</v>
      </c>
      <c r="D106" s="14">
        <f t="shared" si="16"/>
        <v>-141.40877334098448</v>
      </c>
      <c r="E106" s="3">
        <f t="shared" si="8"/>
        <v>0</v>
      </c>
      <c r="F106" s="3">
        <f t="shared" si="20"/>
        <v>-141.40877334098448</v>
      </c>
      <c r="H106" s="66">
        <f t="shared" si="17"/>
        <v>58988</v>
      </c>
      <c r="I106" s="4">
        <f t="shared" si="21"/>
        <v>46</v>
      </c>
      <c r="J106" s="14">
        <f t="shared" si="18"/>
        <v>1448.8078659531291</v>
      </c>
      <c r="K106" s="3">
        <f t="shared" si="19"/>
        <v>0</v>
      </c>
      <c r="L106" s="3">
        <f t="shared" si="22"/>
        <v>1448.8078659531291</v>
      </c>
    </row>
    <row r="107" spans="2:12" x14ac:dyDescent="0.25">
      <c r="B107" s="66">
        <f t="shared" si="14"/>
        <v>59171</v>
      </c>
      <c r="C107" s="4">
        <f t="shared" si="15"/>
        <v>46.5</v>
      </c>
      <c r="D107" s="14">
        <f t="shared" si="16"/>
        <v>-143.51423069903549</v>
      </c>
      <c r="E107" s="3">
        <f t="shared" si="8"/>
        <v>372.99169341110604</v>
      </c>
      <c r="F107" s="3">
        <f t="shared" si="20"/>
        <v>-516.50592411014156</v>
      </c>
      <c r="H107" s="66">
        <f t="shared" si="17"/>
        <v>59171</v>
      </c>
      <c r="I107" s="4">
        <f t="shared" si="21"/>
        <v>46.5</v>
      </c>
      <c r="J107" s="14">
        <f t="shared" si="18"/>
        <v>1470.379393021097</v>
      </c>
      <c r="K107" s="3">
        <f t="shared" si="19"/>
        <v>372.99169341110604</v>
      </c>
      <c r="L107" s="3">
        <f t="shared" si="22"/>
        <v>1097.3876996099909</v>
      </c>
    </row>
    <row r="108" spans="2:12" x14ac:dyDescent="0.25">
      <c r="B108" s="66">
        <f t="shared" si="14"/>
        <v>59353</v>
      </c>
      <c r="C108" s="4">
        <f t="shared" si="15"/>
        <v>47</v>
      </c>
      <c r="D108" s="14">
        <f t="shared" si="16"/>
        <v>-524.19626165215777</v>
      </c>
      <c r="E108" s="3">
        <f t="shared" si="8"/>
        <v>0</v>
      </c>
      <c r="F108" s="3">
        <f t="shared" si="20"/>
        <v>-524.19626165215777</v>
      </c>
      <c r="H108" s="66">
        <f t="shared" si="17"/>
        <v>59353</v>
      </c>
      <c r="I108" s="4">
        <f t="shared" si="21"/>
        <v>47</v>
      </c>
      <c r="J108" s="14">
        <f t="shared" si="18"/>
        <v>1113.7268768207791</v>
      </c>
      <c r="K108" s="3">
        <f t="shared" si="19"/>
        <v>0</v>
      </c>
      <c r="L108" s="3">
        <f t="shared" si="22"/>
        <v>1113.7268768207791</v>
      </c>
    </row>
    <row r="109" spans="2:12" x14ac:dyDescent="0.25">
      <c r="B109" s="66">
        <f t="shared" si="14"/>
        <v>59536</v>
      </c>
      <c r="C109" s="4">
        <f t="shared" si="15"/>
        <v>47.5</v>
      </c>
      <c r="D109" s="14">
        <f t="shared" si="16"/>
        <v>-532.00110183344577</v>
      </c>
      <c r="E109" s="3">
        <f t="shared" si="8"/>
        <v>380.45152727932816</v>
      </c>
      <c r="F109" s="3">
        <f t="shared" si="20"/>
        <v>-912.45262911277393</v>
      </c>
      <c r="H109" s="66">
        <f t="shared" si="17"/>
        <v>59536</v>
      </c>
      <c r="I109" s="4">
        <f t="shared" si="21"/>
        <v>47.5</v>
      </c>
      <c r="J109" s="14">
        <f t="shared" si="18"/>
        <v>1130.3093305982907</v>
      </c>
      <c r="K109" s="3">
        <f t="shared" si="19"/>
        <v>380.45152727932816</v>
      </c>
      <c r="L109" s="3">
        <f t="shared" si="22"/>
        <v>749.85780331896251</v>
      </c>
    </row>
    <row r="110" spans="2:12" x14ac:dyDescent="0.25">
      <c r="B110" s="66">
        <f t="shared" si="14"/>
        <v>59718</v>
      </c>
      <c r="C110" s="4">
        <f t="shared" si="15"/>
        <v>48</v>
      </c>
      <c r="D110" s="14">
        <f t="shared" si="16"/>
        <v>-926.03827911488509</v>
      </c>
      <c r="E110" s="3">
        <f t="shared" si="8"/>
        <v>0</v>
      </c>
      <c r="F110" s="3">
        <f t="shared" si="20"/>
        <v>-926.03827911488509</v>
      </c>
      <c r="H110" s="66">
        <f t="shared" si="17"/>
        <v>59718</v>
      </c>
      <c r="I110" s="4">
        <f t="shared" si="21"/>
        <v>48</v>
      </c>
      <c r="J110" s="14">
        <f t="shared" si="18"/>
        <v>761.02255351223994</v>
      </c>
      <c r="K110" s="3">
        <f t="shared" si="19"/>
        <v>0</v>
      </c>
      <c r="L110" s="3">
        <f t="shared" si="22"/>
        <v>761.02255351223994</v>
      </c>
    </row>
    <row r="111" spans="2:12" x14ac:dyDescent="0.25">
      <c r="B111" s="66">
        <f t="shared" si="14"/>
        <v>59901</v>
      </c>
      <c r="C111" s="4">
        <f t="shared" si="15"/>
        <v>48.5</v>
      </c>
      <c r="D111" s="14">
        <f t="shared" si="16"/>
        <v>-939.82620798615721</v>
      </c>
      <c r="E111" s="3">
        <f t="shared" si="8"/>
        <v>388.06055782491472</v>
      </c>
      <c r="F111" s="3">
        <f t="shared" si="20"/>
        <v>-1327.8867658110719</v>
      </c>
      <c r="H111" s="66">
        <f t="shared" si="17"/>
        <v>59901</v>
      </c>
      <c r="I111" s="4">
        <f t="shared" si="21"/>
        <v>48.5</v>
      </c>
      <c r="J111" s="14">
        <f t="shared" si="18"/>
        <v>772.35353741853146</v>
      </c>
      <c r="K111" s="3">
        <f t="shared" si="19"/>
        <v>388.06055782491472</v>
      </c>
      <c r="L111" s="3">
        <f t="shared" si="22"/>
        <v>384.29297959361674</v>
      </c>
    </row>
    <row r="112" spans="2:12" x14ac:dyDescent="0.25">
      <c r="B112" s="66">
        <f t="shared" si="14"/>
        <v>60084</v>
      </c>
      <c r="C112" s="4">
        <f t="shared" si="15"/>
        <v>49</v>
      </c>
      <c r="D112" s="14">
        <f t="shared" si="16"/>
        <v>-1347.6578796937574</v>
      </c>
      <c r="E112" s="3">
        <f t="shared" si="8"/>
        <v>0</v>
      </c>
      <c r="F112" s="3">
        <f>D112-E112</f>
        <v>-1347.6578796937574</v>
      </c>
      <c r="H112" s="66">
        <f t="shared" si="17"/>
        <v>60084</v>
      </c>
      <c r="I112" s="4">
        <f t="shared" si="21"/>
        <v>49</v>
      </c>
      <c r="J112" s="14">
        <f t="shared" si="18"/>
        <v>390.01477791218133</v>
      </c>
      <c r="K112" s="3">
        <f t="shared" si="19"/>
        <v>0</v>
      </c>
      <c r="L112" s="3">
        <f t="shared" si="22"/>
        <v>390.01477791218133</v>
      </c>
    </row>
    <row r="113" spans="2:12" x14ac:dyDescent="0.25">
      <c r="B113" s="66">
        <f t="shared" si="14"/>
        <v>60267</v>
      </c>
      <c r="C113" s="4">
        <f t="shared" si="15"/>
        <v>49.5</v>
      </c>
      <c r="D113" s="14">
        <f t="shared" si="16"/>
        <v>-1367.7233687854041</v>
      </c>
      <c r="E113" s="3">
        <f t="shared" si="8"/>
        <v>395.82176898141302</v>
      </c>
      <c r="F113" s="3">
        <f t="shared" si="20"/>
        <v>-1763.5451377668171</v>
      </c>
      <c r="H113" s="66">
        <f t="shared" si="17"/>
        <v>60267</v>
      </c>
      <c r="I113" s="4">
        <f t="shared" si="21"/>
        <v>49.5</v>
      </c>
      <c r="J113" s="14">
        <f t="shared" si="18"/>
        <v>395.82176898142524</v>
      </c>
      <c r="K113" s="3">
        <f t="shared" si="19"/>
        <v>395.82176898141302</v>
      </c>
      <c r="L113" s="61">
        <f t="shared" si="22"/>
        <v>1.2221335055073723E-11</v>
      </c>
    </row>
    <row r="115" spans="2:12" x14ac:dyDescent="0.25">
      <c r="C115" s="1" t="s">
        <v>66</v>
      </c>
      <c r="E115" s="1" t="s">
        <v>80</v>
      </c>
      <c r="F115" s="62">
        <f>COUNTIF(F15:F113,"&gt;0")/2</f>
        <v>45</v>
      </c>
      <c r="I115" s="1" t="s">
        <v>66</v>
      </c>
    </row>
    <row r="116" spans="2:12" x14ac:dyDescent="0.25">
      <c r="C116" s="50" t="str">
        <f>IF(ROW(C113)-ROW(C14)=99,"OK","Check Fails")</f>
        <v>OK</v>
      </c>
      <c r="I116" s="50" t="str">
        <f>IF(ROW(I113)-ROW(I14)=99,"OK","Check Fails")</f>
        <v>OK</v>
      </c>
    </row>
    <row r="118" spans="2:12" x14ac:dyDescent="0.25">
      <c r="C118" s="1" t="s">
        <v>68</v>
      </c>
      <c r="I118" s="1" t="s">
        <v>68</v>
      </c>
    </row>
    <row r="119" spans="2:12" x14ac:dyDescent="0.25">
      <c r="C119" s="50" t="str">
        <f>IF(AND(ROUND((D17/F16)^2-1,5)=initial_interest_rate,ROUND((D51/F50)^2-1,5)=final_interest_rate),"OK","Check Fails")</f>
        <v>OK</v>
      </c>
      <c r="I119" s="50" t="str">
        <f>IF(AND(ROUND((J17/L16)^2-1,5)=initial_interest_rate,ROUND((J51/L50)^2-1,5)=final_interest_rate),"OK","Check Fails")</f>
        <v>OK</v>
      </c>
    </row>
    <row r="121" spans="2:12" x14ac:dyDescent="0.25">
      <c r="C121" s="1" t="s">
        <v>70</v>
      </c>
      <c r="I121" s="1" t="s">
        <v>70</v>
      </c>
    </row>
    <row r="122" spans="2:12" x14ac:dyDescent="0.25">
      <c r="C122" s="50" t="str">
        <f>IF(ROUND($D$10*(1+$D$9)^49,2)=ROUND(E113,2),"OK","Check Fails")</f>
        <v>OK</v>
      </c>
      <c r="I122" s="50" t="str">
        <f>IF(ROUND($D$10*(1+$D$9)^49,2)=ROUND(K113,2),"OK","Check Fails")</f>
        <v>OK</v>
      </c>
    </row>
  </sheetData>
  <mergeCells count="1">
    <mergeCell ref="L6:L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topLeftCell="A10" zoomScale="90" zoomScaleNormal="90" workbookViewId="0">
      <selection activeCell="L4" sqref="L4"/>
    </sheetView>
  </sheetViews>
  <sheetFormatPr defaultRowHeight="15" x14ac:dyDescent="0.25"/>
  <cols>
    <col min="2" max="2" width="12.140625" customWidth="1"/>
    <col min="3" max="3" width="34.140625" bestFit="1" customWidth="1"/>
    <col min="4" max="4" width="10.5703125" bestFit="1" customWidth="1"/>
    <col min="5" max="5" width="24.140625" bestFit="1" customWidth="1"/>
    <col min="6" max="6" width="18.140625" bestFit="1" customWidth="1"/>
    <col min="8" max="8" width="12" customWidth="1"/>
    <col min="9" max="9" width="35.140625" bestFit="1" customWidth="1"/>
    <col min="10" max="10" width="20" customWidth="1"/>
    <col min="11" max="11" width="24.140625" bestFit="1" customWidth="1"/>
    <col min="12" max="12" width="57" bestFit="1" customWidth="1"/>
    <col min="14" max="14" width="21.7109375" customWidth="1"/>
  </cols>
  <sheetData>
    <row r="1" spans="1:14" s="20" customFormat="1" x14ac:dyDescent="0.25">
      <c r="A1" s="21" t="s">
        <v>39</v>
      </c>
    </row>
    <row r="3" spans="1:14" x14ac:dyDescent="0.25">
      <c r="L3" s="1" t="s">
        <v>11</v>
      </c>
    </row>
    <row r="4" spans="1:14" x14ac:dyDescent="0.25">
      <c r="I4" s="1" t="s">
        <v>10</v>
      </c>
      <c r="J4" s="8">
        <f>IF(L4="OK",J6-D6,"Error - Rerun goal seek")</f>
        <v>1005.8928539311346</v>
      </c>
      <c r="L4" s="9" t="str">
        <f>IF(ROUND(L113,3)=0,"OK","Rerun goal seek to obain shortfall amount")</f>
        <v>OK</v>
      </c>
    </row>
    <row r="6" spans="1:14" x14ac:dyDescent="0.25">
      <c r="C6" s="1" t="s">
        <v>0</v>
      </c>
      <c r="D6" s="15">
        <f>initial_investment</f>
        <v>5000</v>
      </c>
      <c r="I6" s="1" t="s">
        <v>13</v>
      </c>
      <c r="J6" s="64">
        <v>6005.8928539311346</v>
      </c>
      <c r="L6" s="68" t="s">
        <v>12</v>
      </c>
    </row>
    <row r="7" spans="1:14" x14ac:dyDescent="0.25">
      <c r="C7" s="6" t="s">
        <v>5</v>
      </c>
      <c r="D7" s="18">
        <f>initial_interest_rate</f>
        <v>0.05</v>
      </c>
      <c r="I7" s="6" t="s">
        <v>5</v>
      </c>
      <c r="J7" s="18">
        <f>D7</f>
        <v>0.05</v>
      </c>
      <c r="L7" s="69"/>
    </row>
    <row r="8" spans="1:14" x14ac:dyDescent="0.25">
      <c r="C8" s="6" t="s">
        <v>6</v>
      </c>
      <c r="D8" s="18">
        <f>final_interest_rate</f>
        <v>0.03</v>
      </c>
      <c r="I8" s="6" t="s">
        <v>6</v>
      </c>
      <c r="J8" s="18">
        <f>D8</f>
        <v>0.03</v>
      </c>
      <c r="L8" s="69"/>
    </row>
    <row r="9" spans="1:14" x14ac:dyDescent="0.25">
      <c r="C9" s="1" t="s">
        <v>1</v>
      </c>
      <c r="D9" s="18">
        <f>inflation_2pt5</f>
        <v>2.5000000000000001E-2</v>
      </c>
      <c r="I9" s="1" t="s">
        <v>1</v>
      </c>
      <c r="J9" s="18">
        <f>D9</f>
        <v>2.5000000000000001E-2</v>
      </c>
      <c r="L9" s="69"/>
    </row>
    <row r="10" spans="1:14" x14ac:dyDescent="0.25">
      <c r="C10" s="1" t="s">
        <v>2</v>
      </c>
      <c r="D10" s="15">
        <f>initial_prize</f>
        <v>150</v>
      </c>
      <c r="I10" s="1" t="s">
        <v>2</v>
      </c>
      <c r="J10" s="15">
        <f>D10</f>
        <v>150</v>
      </c>
      <c r="L10" s="70"/>
    </row>
    <row r="13" spans="1:14" ht="60" x14ac:dyDescent="0.25">
      <c r="B13" s="1" t="s">
        <v>42</v>
      </c>
      <c r="C13" s="1" t="s">
        <v>103</v>
      </c>
      <c r="D13" s="1" t="s">
        <v>7</v>
      </c>
      <c r="E13" s="1" t="s">
        <v>8</v>
      </c>
      <c r="F13" s="1" t="s">
        <v>9</v>
      </c>
      <c r="H13" s="1" t="s">
        <v>42</v>
      </c>
      <c r="I13" s="1" t="s">
        <v>103</v>
      </c>
      <c r="J13" s="1" t="s">
        <v>7</v>
      </c>
      <c r="K13" s="1" t="s">
        <v>8</v>
      </c>
      <c r="L13" s="1" t="s">
        <v>9</v>
      </c>
      <c r="N13" s="51" t="s">
        <v>47</v>
      </c>
    </row>
    <row r="14" spans="1:14" x14ac:dyDescent="0.25">
      <c r="B14" s="65">
        <v>42186</v>
      </c>
      <c r="C14" s="2">
        <v>0</v>
      </c>
      <c r="D14" s="19">
        <f>D6</f>
        <v>5000</v>
      </c>
      <c r="E14" s="2">
        <v>0</v>
      </c>
      <c r="F14" s="3">
        <f>D14-E14</f>
        <v>5000</v>
      </c>
      <c r="H14" s="65">
        <v>42186</v>
      </c>
      <c r="I14" s="2">
        <v>0</v>
      </c>
      <c r="J14" s="19">
        <f>J6</f>
        <v>6005.8928539311346</v>
      </c>
      <c r="K14" s="2">
        <v>0</v>
      </c>
      <c r="L14" s="3">
        <f>J14-K14</f>
        <v>6005.8928539311346</v>
      </c>
      <c r="N14" s="50" t="str">
        <f>IF(L14&gt;='Account Cashflows (2% Infl)'!L14,"OK","CheckFails")</f>
        <v>OK</v>
      </c>
    </row>
    <row r="15" spans="1:14" x14ac:dyDescent="0.25">
      <c r="B15" s="66">
        <f>IF(MONTH(B14)=7,DATE(YEAR(B14),12,31),DATE(YEAR(B14)+1,7,1))</f>
        <v>42369</v>
      </c>
      <c r="C15" s="4">
        <f>C14+0.5</f>
        <v>0.5</v>
      </c>
      <c r="D15" s="14">
        <f>F14*IF(C15&lt;=5,(1+$D$7)^0.5,(1+$D$8)^0.5)</f>
        <v>5123.4753829798001</v>
      </c>
      <c r="E15" s="63">
        <f>D10</f>
        <v>150</v>
      </c>
      <c r="F15" s="3">
        <f t="shared" ref="F15:F78" si="0">D15-E15</f>
        <v>4973.4753829798001</v>
      </c>
      <c r="H15" s="66">
        <f>IF(MONTH(H14)=7,DATE(YEAR(H14),12,31),DATE(YEAR(H14)+1,7,1))</f>
        <v>42369</v>
      </c>
      <c r="I15" s="4">
        <f>I14+0.5</f>
        <v>0.5</v>
      </c>
      <c r="J15" s="14">
        <f>L14*IF(I15&lt;=5,(1+$J$7)^0.5,(1+$J$8)^0.5)</f>
        <v>6154.2088379860925</v>
      </c>
      <c r="K15" s="63">
        <f>J10</f>
        <v>150</v>
      </c>
      <c r="L15" s="3">
        <f t="shared" ref="L15:L78" si="1">J15-K15</f>
        <v>6004.2088379860925</v>
      </c>
      <c r="N15" s="50" t="str">
        <f>IF(L15&gt;='Account Cashflows (2% Infl)'!L15,"OK","CheckFails")</f>
        <v>OK</v>
      </c>
    </row>
    <row r="16" spans="1:14" x14ac:dyDescent="0.25">
      <c r="B16" s="66">
        <f t="shared" ref="B16:B79" si="2">IF(MONTH(B15)=7,DATE(YEAR(B15),12,31),DATE(YEAR(B15)+1,7,1))</f>
        <v>42552</v>
      </c>
      <c r="C16" s="4">
        <f t="shared" ref="C16:C79" si="3">C15+0.5</f>
        <v>1</v>
      </c>
      <c r="D16" s="14">
        <f t="shared" ref="D16:D79" si="4">F15*IF(C16&lt;=5,(1+$D$7)^0.5,(1+$D$8)^0.5)</f>
        <v>5096.2957385106074</v>
      </c>
      <c r="E16" s="3">
        <f>E14*(1+$D$9)*IF(E14=0,0,1)</f>
        <v>0</v>
      </c>
      <c r="F16" s="3">
        <f t="shared" si="0"/>
        <v>5096.2957385106074</v>
      </c>
      <c r="H16" s="66">
        <f t="shared" ref="H16:H79" si="5">IF(MONTH(H15)=7,DATE(YEAR(H15),12,31),DATE(YEAR(H15)+1,7,1))</f>
        <v>42552</v>
      </c>
      <c r="I16" s="4">
        <f t="shared" ref="I16:I79" si="6">I15+0.5</f>
        <v>1</v>
      </c>
      <c r="J16" s="14">
        <f t="shared" ref="J16:J79" si="7">L15*IF(I16&lt;=5,(1+$J$7)^0.5,(1+$J$8)^0.5)</f>
        <v>6152.4832351382984</v>
      </c>
      <c r="K16" s="3">
        <f>K14*(1+$J$9)*IF(K14=0,0,1)</f>
        <v>0</v>
      </c>
      <c r="L16" s="3">
        <f t="shared" si="1"/>
        <v>6152.4832351382984</v>
      </c>
      <c r="N16" s="50" t="str">
        <f>IF(L16&gt;='Account Cashflows (2% Infl)'!L16,"OK","CheckFails")</f>
        <v>OK</v>
      </c>
    </row>
    <row r="17" spans="2:14" x14ac:dyDescent="0.25">
      <c r="B17" s="66">
        <f t="shared" si="2"/>
        <v>42735</v>
      </c>
      <c r="C17" s="4">
        <f t="shared" si="3"/>
        <v>1.5</v>
      </c>
      <c r="D17" s="14">
        <f t="shared" si="4"/>
        <v>5222.1491521287908</v>
      </c>
      <c r="E17" s="3">
        <f t="shared" ref="E17:E80" si="8">E15*(1+$D$9)*IF(E15=0,0,1)</f>
        <v>153.75</v>
      </c>
      <c r="F17" s="3">
        <f t="shared" si="0"/>
        <v>5068.3991521287908</v>
      </c>
      <c r="H17" s="66">
        <f t="shared" si="5"/>
        <v>42735</v>
      </c>
      <c r="I17" s="4">
        <f t="shared" si="6"/>
        <v>1.5</v>
      </c>
      <c r="J17" s="14">
        <f t="shared" si="7"/>
        <v>6304.4192798853983</v>
      </c>
      <c r="K17" s="3">
        <f t="shared" ref="K17:K80" si="9">K15*(1+$J$9)*IF(K15=0,0,1)</f>
        <v>153.75</v>
      </c>
      <c r="L17" s="3">
        <f t="shared" si="1"/>
        <v>6150.6692798853983</v>
      </c>
      <c r="N17" s="50" t="str">
        <f>IF(L17&gt;='Account Cashflows (2% Infl)'!L17,"OK","CheckFails")</f>
        <v>OK</v>
      </c>
    </row>
    <row r="18" spans="2:14" x14ac:dyDescent="0.25">
      <c r="B18" s="66">
        <f t="shared" si="2"/>
        <v>42917</v>
      </c>
      <c r="C18" s="4">
        <f t="shared" si="3"/>
        <v>2</v>
      </c>
      <c r="D18" s="14">
        <f t="shared" si="4"/>
        <v>5193.5636574095097</v>
      </c>
      <c r="E18" s="3">
        <f t="shared" si="8"/>
        <v>0</v>
      </c>
      <c r="F18" s="3">
        <f t="shared" si="0"/>
        <v>5193.5636574095097</v>
      </c>
      <c r="H18" s="66">
        <f t="shared" si="5"/>
        <v>42917</v>
      </c>
      <c r="I18" s="4">
        <f t="shared" si="6"/>
        <v>2</v>
      </c>
      <c r="J18" s="14">
        <f t="shared" si="7"/>
        <v>6302.5605288685856</v>
      </c>
      <c r="K18" s="3">
        <f t="shared" si="9"/>
        <v>0</v>
      </c>
      <c r="L18" s="3">
        <f t="shared" si="1"/>
        <v>6302.5605288685856</v>
      </c>
      <c r="N18" s="50" t="str">
        <f>IF(L18&gt;='Account Cashflows (2% Infl)'!L18,"OK","CheckFails")</f>
        <v>OK</v>
      </c>
    </row>
    <row r="19" spans="2:14" x14ac:dyDescent="0.25">
      <c r="B19" s="66">
        <f t="shared" si="2"/>
        <v>43100</v>
      </c>
      <c r="C19" s="4">
        <f t="shared" si="3"/>
        <v>2.5</v>
      </c>
      <c r="D19" s="14">
        <f t="shared" si="4"/>
        <v>5321.819109735231</v>
      </c>
      <c r="E19" s="3">
        <f t="shared" si="8"/>
        <v>157.59375</v>
      </c>
      <c r="F19" s="3">
        <f t="shared" si="0"/>
        <v>5164.225359735231</v>
      </c>
      <c r="H19" s="66">
        <f t="shared" si="5"/>
        <v>43100</v>
      </c>
      <c r="I19" s="4">
        <f t="shared" si="6"/>
        <v>2.5</v>
      </c>
      <c r="J19" s="14">
        <f t="shared" si="7"/>
        <v>6458.2027438796695</v>
      </c>
      <c r="K19" s="3">
        <f t="shared" si="9"/>
        <v>157.59375</v>
      </c>
      <c r="L19" s="3">
        <f t="shared" si="1"/>
        <v>6300.6089938796695</v>
      </c>
      <c r="N19" s="50" t="str">
        <f>IF(L19&gt;='Account Cashflows (2% Infl)'!L19,"OK","CheckFails")</f>
        <v>OK</v>
      </c>
    </row>
    <row r="20" spans="2:14" x14ac:dyDescent="0.25">
      <c r="B20" s="66">
        <f t="shared" si="2"/>
        <v>43282</v>
      </c>
      <c r="C20" s="4">
        <f t="shared" si="3"/>
        <v>3</v>
      </c>
      <c r="D20" s="14">
        <f t="shared" si="4"/>
        <v>5291.7563005526908</v>
      </c>
      <c r="E20" s="3">
        <f t="shared" si="8"/>
        <v>0</v>
      </c>
      <c r="F20" s="3">
        <f t="shared" si="0"/>
        <v>5291.7563005526908</v>
      </c>
      <c r="H20" s="66">
        <f t="shared" si="5"/>
        <v>43282</v>
      </c>
      <c r="I20" s="4">
        <f t="shared" si="6"/>
        <v>3</v>
      </c>
      <c r="J20" s="14">
        <f t="shared" si="7"/>
        <v>6456.2030155847224</v>
      </c>
      <c r="K20" s="3">
        <f t="shared" si="9"/>
        <v>0</v>
      </c>
      <c r="L20" s="3">
        <f t="shared" si="1"/>
        <v>6456.2030155847224</v>
      </c>
      <c r="N20" s="50" t="str">
        <f>IF(L20&gt;='Account Cashflows (2% Infl)'!L20,"OK","CheckFails")</f>
        <v>OK</v>
      </c>
    </row>
    <row r="21" spans="2:14" x14ac:dyDescent="0.25">
      <c r="B21" s="66">
        <f t="shared" si="2"/>
        <v>43465</v>
      </c>
      <c r="C21" s="4">
        <f t="shared" si="3"/>
        <v>3.5</v>
      </c>
      <c r="D21" s="14">
        <f t="shared" si="4"/>
        <v>5422.4366277219933</v>
      </c>
      <c r="E21" s="3">
        <f t="shared" si="8"/>
        <v>161.53359374999999</v>
      </c>
      <c r="F21" s="3">
        <f t="shared" si="0"/>
        <v>5260.903033971993</v>
      </c>
      <c r="H21" s="66">
        <f t="shared" si="5"/>
        <v>43465</v>
      </c>
      <c r="I21" s="4">
        <f t="shared" si="6"/>
        <v>3.5</v>
      </c>
      <c r="J21" s="14">
        <f t="shared" si="7"/>
        <v>6615.6394435736547</v>
      </c>
      <c r="K21" s="3">
        <f t="shared" si="9"/>
        <v>161.53359374999999</v>
      </c>
      <c r="L21" s="3">
        <f t="shared" si="1"/>
        <v>6454.1058498236544</v>
      </c>
      <c r="N21" s="50" t="str">
        <f>IF(L21&gt;='Account Cashflows (2% Infl)'!L21,"OK","CheckFails")</f>
        <v>OK</v>
      </c>
    </row>
    <row r="22" spans="2:14" x14ac:dyDescent="0.25">
      <c r="B22" s="66">
        <f t="shared" si="2"/>
        <v>43647</v>
      </c>
      <c r="C22" s="4">
        <f t="shared" si="3"/>
        <v>4</v>
      </c>
      <c r="D22" s="14">
        <f t="shared" si="4"/>
        <v>5390.8214373598494</v>
      </c>
      <c r="E22" s="3">
        <f t="shared" si="8"/>
        <v>0</v>
      </c>
      <c r="F22" s="3">
        <f t="shared" si="0"/>
        <v>5390.8214373598494</v>
      </c>
      <c r="H22" s="66">
        <f t="shared" si="5"/>
        <v>43647</v>
      </c>
      <c r="I22" s="4">
        <f t="shared" si="6"/>
        <v>4</v>
      </c>
      <c r="J22" s="14">
        <f t="shared" si="7"/>
        <v>6613.4904881434823</v>
      </c>
      <c r="K22" s="3">
        <f t="shared" si="9"/>
        <v>0</v>
      </c>
      <c r="L22" s="3">
        <f t="shared" si="1"/>
        <v>6613.4904881434823</v>
      </c>
      <c r="N22" s="50" t="str">
        <f>IF(L22&gt;='Account Cashflows (2% Infl)'!L22,"OK","CheckFails")</f>
        <v>OK</v>
      </c>
    </row>
    <row r="23" spans="2:14" x14ac:dyDescent="0.25">
      <c r="B23" s="66">
        <f t="shared" si="2"/>
        <v>43830</v>
      </c>
      <c r="C23" s="4">
        <f t="shared" si="3"/>
        <v>4.5</v>
      </c>
      <c r="D23" s="14">
        <f t="shared" si="4"/>
        <v>5523.9481856705934</v>
      </c>
      <c r="E23" s="3">
        <f t="shared" si="8"/>
        <v>165.57193359374997</v>
      </c>
      <c r="F23" s="3">
        <f t="shared" si="0"/>
        <v>5358.3762520768432</v>
      </c>
      <c r="H23" s="66">
        <f t="shared" si="5"/>
        <v>43830</v>
      </c>
      <c r="I23" s="4">
        <f t="shared" si="6"/>
        <v>4.5</v>
      </c>
      <c r="J23" s="14">
        <f t="shared" si="7"/>
        <v>6776.8111423148375</v>
      </c>
      <c r="K23" s="3">
        <f t="shared" si="9"/>
        <v>165.57193359374997</v>
      </c>
      <c r="L23" s="3">
        <f t="shared" si="1"/>
        <v>6611.2392087210874</v>
      </c>
      <c r="N23" s="50" t="str">
        <f>IF(L23&gt;='Account Cashflows (2% Infl)'!L23,"OK","CheckFails")</f>
        <v>OK</v>
      </c>
    </row>
    <row r="24" spans="2:14" x14ac:dyDescent="0.25">
      <c r="B24" s="66">
        <f t="shared" si="2"/>
        <v>44013</v>
      </c>
      <c r="C24" s="4">
        <f t="shared" si="3"/>
        <v>5</v>
      </c>
      <c r="D24" s="14">
        <f t="shared" si="4"/>
        <v>5490.7017640518534</v>
      </c>
      <c r="E24" s="3">
        <f t="shared" si="8"/>
        <v>0</v>
      </c>
      <c r="F24" s="3">
        <f t="shared" si="0"/>
        <v>5490.7017640518534</v>
      </c>
      <c r="H24" s="66">
        <f t="shared" si="5"/>
        <v>44013</v>
      </c>
      <c r="I24" s="4">
        <f t="shared" si="6"/>
        <v>5</v>
      </c>
      <c r="J24" s="14">
        <f t="shared" si="7"/>
        <v>6774.5042673746684</v>
      </c>
      <c r="K24" s="3">
        <f t="shared" si="9"/>
        <v>0</v>
      </c>
      <c r="L24" s="3">
        <f t="shared" si="1"/>
        <v>6774.5042673746684</v>
      </c>
      <c r="N24" s="50" t="str">
        <f>IF(L24&gt;='Account Cashflows (2% Infl)'!L24,"OK","CheckFails")</f>
        <v>OK</v>
      </c>
    </row>
    <row r="25" spans="2:14" x14ac:dyDescent="0.25">
      <c r="B25" s="66">
        <f t="shared" si="2"/>
        <v>44196</v>
      </c>
      <c r="C25" s="4">
        <f t="shared" si="3"/>
        <v>5.5</v>
      </c>
      <c r="D25" s="14">
        <f t="shared" si="4"/>
        <v>5572.4536819622826</v>
      </c>
      <c r="E25" s="3">
        <f t="shared" si="8"/>
        <v>169.71123193359372</v>
      </c>
      <c r="F25" s="3">
        <f t="shared" si="0"/>
        <v>5402.7424500286888</v>
      </c>
      <c r="H25" s="66">
        <f t="shared" si="5"/>
        <v>44196</v>
      </c>
      <c r="I25" s="4">
        <f t="shared" si="6"/>
        <v>5.5</v>
      </c>
      <c r="J25" s="14">
        <f t="shared" si="7"/>
        <v>6875.3709216840016</v>
      </c>
      <c r="K25" s="3">
        <f t="shared" si="9"/>
        <v>169.71123193359372</v>
      </c>
      <c r="L25" s="3">
        <f t="shared" si="1"/>
        <v>6705.6596897504078</v>
      </c>
      <c r="N25" s="50" t="str">
        <f>IF(L25&gt;='Account Cashflows (2% Infl)'!L25,"OK","CheckFails")</f>
        <v>OK</v>
      </c>
    </row>
    <row r="26" spans="2:14" x14ac:dyDescent="0.25">
      <c r="B26" s="66">
        <f t="shared" si="2"/>
        <v>44378</v>
      </c>
      <c r="C26" s="4">
        <f t="shared" si="3"/>
        <v>6</v>
      </c>
      <c r="D26" s="14">
        <f t="shared" si="4"/>
        <v>5483.1847279461836</v>
      </c>
      <c r="E26" s="3">
        <f t="shared" si="8"/>
        <v>0</v>
      </c>
      <c r="F26" s="3">
        <f t="shared" si="0"/>
        <v>5483.1847279461836</v>
      </c>
      <c r="H26" s="66">
        <f t="shared" si="5"/>
        <v>44378</v>
      </c>
      <c r="I26" s="4">
        <f t="shared" si="6"/>
        <v>6</v>
      </c>
      <c r="J26" s="14">
        <f t="shared" si="7"/>
        <v>6805.501306368682</v>
      </c>
      <c r="K26" s="3">
        <f t="shared" si="9"/>
        <v>0</v>
      </c>
      <c r="L26" s="3">
        <f t="shared" si="1"/>
        <v>6805.501306368682</v>
      </c>
      <c r="N26" s="50" t="str">
        <f>IF(L26&gt;='Account Cashflows (2% Infl)'!L26,"OK","CheckFails")</f>
        <v>OK</v>
      </c>
    </row>
    <row r="27" spans="2:14" x14ac:dyDescent="0.25">
      <c r="B27" s="66">
        <f t="shared" si="2"/>
        <v>44561</v>
      </c>
      <c r="C27" s="4">
        <f t="shared" si="3"/>
        <v>6.5</v>
      </c>
      <c r="D27" s="14">
        <f t="shared" si="4"/>
        <v>5564.8247235295503</v>
      </c>
      <c r="E27" s="3">
        <f t="shared" si="8"/>
        <v>173.95401273193355</v>
      </c>
      <c r="F27" s="3">
        <f t="shared" si="0"/>
        <v>5390.870710797617</v>
      </c>
      <c r="H27" s="66">
        <f t="shared" si="5"/>
        <v>44561</v>
      </c>
      <c r="I27" s="4">
        <f t="shared" si="6"/>
        <v>6.5</v>
      </c>
      <c r="J27" s="14">
        <f t="shared" si="7"/>
        <v>6906.8294804429197</v>
      </c>
      <c r="K27" s="3">
        <f t="shared" si="9"/>
        <v>173.95401273193355</v>
      </c>
      <c r="L27" s="3">
        <f t="shared" si="1"/>
        <v>6732.8754677109864</v>
      </c>
      <c r="N27" s="50" t="str">
        <f>IF(L27&gt;='Account Cashflows (2% Infl)'!L27,"OK","CheckFails")</f>
        <v>OK</v>
      </c>
    </row>
    <row r="28" spans="2:14" x14ac:dyDescent="0.25">
      <c r="B28" s="66">
        <f t="shared" si="2"/>
        <v>44743</v>
      </c>
      <c r="C28" s="4">
        <f t="shared" si="3"/>
        <v>7</v>
      </c>
      <c r="D28" s="14">
        <f t="shared" si="4"/>
        <v>5471.1362285316636</v>
      </c>
      <c r="E28" s="3">
        <f t="shared" si="8"/>
        <v>0</v>
      </c>
      <c r="F28" s="3">
        <f t="shared" si="0"/>
        <v>5471.1362285316636</v>
      </c>
      <c r="H28" s="66">
        <f t="shared" si="5"/>
        <v>44743</v>
      </c>
      <c r="I28" s="4">
        <f t="shared" si="6"/>
        <v>7</v>
      </c>
      <c r="J28" s="14">
        <f t="shared" si="7"/>
        <v>6833.1223043068367</v>
      </c>
      <c r="K28" s="3">
        <f t="shared" si="9"/>
        <v>0</v>
      </c>
      <c r="L28" s="3">
        <f t="shared" si="1"/>
        <v>6833.1223043068367</v>
      </c>
      <c r="N28" s="50" t="str">
        <f>IF(L28&gt;='Account Cashflows (2% Infl)'!L28,"OK","CheckFails")</f>
        <v>OK</v>
      </c>
    </row>
    <row r="29" spans="2:14" x14ac:dyDescent="0.25">
      <c r="B29" s="66">
        <f t="shared" si="2"/>
        <v>44926</v>
      </c>
      <c r="C29" s="4">
        <f t="shared" si="3"/>
        <v>7.5</v>
      </c>
      <c r="D29" s="14">
        <f t="shared" si="4"/>
        <v>5552.596832121546</v>
      </c>
      <c r="E29" s="3">
        <f t="shared" si="8"/>
        <v>178.30286305023188</v>
      </c>
      <c r="F29" s="3">
        <f t="shared" si="0"/>
        <v>5374.2939690713138</v>
      </c>
      <c r="H29" s="66">
        <f t="shared" si="5"/>
        <v>44926</v>
      </c>
      <c r="I29" s="4">
        <f t="shared" si="6"/>
        <v>7.5</v>
      </c>
      <c r="J29" s="14">
        <f t="shared" si="7"/>
        <v>6934.8617317423168</v>
      </c>
      <c r="K29" s="3">
        <f t="shared" si="9"/>
        <v>178.30286305023188</v>
      </c>
      <c r="L29" s="3">
        <f t="shared" si="1"/>
        <v>6756.5588686920846</v>
      </c>
      <c r="N29" s="50" t="str">
        <f>IF(L29&gt;='Account Cashflows (2% Infl)'!L29,"OK","CheckFails")</f>
        <v>OK</v>
      </c>
    </row>
    <row r="30" spans="2:14" x14ac:dyDescent="0.25">
      <c r="B30" s="66">
        <f t="shared" si="2"/>
        <v>45108</v>
      </c>
      <c r="C30" s="4">
        <f t="shared" si="3"/>
        <v>8</v>
      </c>
      <c r="D30" s="14">
        <f t="shared" si="4"/>
        <v>5454.3126731033844</v>
      </c>
      <c r="E30" s="3">
        <f t="shared" si="8"/>
        <v>0</v>
      </c>
      <c r="F30" s="3">
        <f t="shared" si="0"/>
        <v>5454.3126731033844</v>
      </c>
      <c r="H30" s="66">
        <f t="shared" si="5"/>
        <v>45108</v>
      </c>
      <c r="I30" s="4">
        <f t="shared" si="6"/>
        <v>8</v>
      </c>
      <c r="J30" s="14">
        <f t="shared" si="7"/>
        <v>6857.1583311518125</v>
      </c>
      <c r="K30" s="3">
        <f t="shared" si="9"/>
        <v>0</v>
      </c>
      <c r="L30" s="3">
        <f t="shared" si="1"/>
        <v>6857.1583311518125</v>
      </c>
      <c r="N30" s="50" t="str">
        <f>IF(L30&gt;='Account Cashflows (2% Infl)'!L30,"OK","CheckFails")</f>
        <v>OK</v>
      </c>
    </row>
    <row r="31" spans="2:14" x14ac:dyDescent="0.25">
      <c r="B31" s="66">
        <f t="shared" si="2"/>
        <v>45291</v>
      </c>
      <c r="C31" s="4">
        <f t="shared" si="3"/>
        <v>8.5</v>
      </c>
      <c r="D31" s="14">
        <f t="shared" si="4"/>
        <v>5535.5227881434539</v>
      </c>
      <c r="E31" s="3">
        <f t="shared" si="8"/>
        <v>182.76043462648767</v>
      </c>
      <c r="F31" s="3">
        <f t="shared" si="0"/>
        <v>5352.762353516966</v>
      </c>
      <c r="H31" s="66">
        <f t="shared" si="5"/>
        <v>45291</v>
      </c>
      <c r="I31" s="4">
        <f t="shared" si="6"/>
        <v>8.5</v>
      </c>
      <c r="J31" s="14">
        <f t="shared" si="7"/>
        <v>6959.2556347528471</v>
      </c>
      <c r="K31" s="3">
        <f t="shared" si="9"/>
        <v>182.76043462648767</v>
      </c>
      <c r="L31" s="3">
        <f t="shared" si="1"/>
        <v>6776.4952001263591</v>
      </c>
      <c r="N31" s="50" t="str">
        <f>IF(L31&gt;='Account Cashflows (2% Infl)'!L31,"OK","CheckFails")</f>
        <v>OK</v>
      </c>
    </row>
    <row r="32" spans="2:14" x14ac:dyDescent="0.25">
      <c r="B32" s="66">
        <f t="shared" si="2"/>
        <v>45474</v>
      </c>
      <c r="C32" s="4">
        <f t="shared" si="3"/>
        <v>9</v>
      </c>
      <c r="D32" s="14">
        <f t="shared" si="4"/>
        <v>5432.460469955151</v>
      </c>
      <c r="E32" s="3">
        <f t="shared" si="8"/>
        <v>0</v>
      </c>
      <c r="F32" s="3">
        <f t="shared" si="0"/>
        <v>5432.460469955151</v>
      </c>
      <c r="H32" s="66">
        <f t="shared" si="5"/>
        <v>45474</v>
      </c>
      <c r="I32" s="4">
        <f t="shared" si="6"/>
        <v>9</v>
      </c>
      <c r="J32" s="14">
        <f t="shared" si="7"/>
        <v>6877.3914977450322</v>
      </c>
      <c r="K32" s="3">
        <f t="shared" si="9"/>
        <v>0</v>
      </c>
      <c r="L32" s="3">
        <f t="shared" si="1"/>
        <v>6877.3914977450322</v>
      </c>
      <c r="N32" s="50" t="str">
        <f>IF(L32&gt;='Account Cashflows (2% Infl)'!L32,"OK","CheckFails")</f>
        <v>OK</v>
      </c>
    </row>
    <row r="33" spans="2:14" x14ac:dyDescent="0.25">
      <c r="B33" s="66">
        <f t="shared" si="2"/>
        <v>45657</v>
      </c>
      <c r="C33" s="4">
        <f t="shared" si="3"/>
        <v>9.5</v>
      </c>
      <c r="D33" s="14">
        <f t="shared" si="4"/>
        <v>5513.345224122475</v>
      </c>
      <c r="E33" s="3">
        <f t="shared" si="8"/>
        <v>187.32944549214983</v>
      </c>
      <c r="F33" s="3">
        <f t="shared" si="0"/>
        <v>5326.0157786303253</v>
      </c>
      <c r="H33" s="66">
        <f t="shared" si="5"/>
        <v>45657</v>
      </c>
      <c r="I33" s="4">
        <f t="shared" si="6"/>
        <v>9.5</v>
      </c>
      <c r="J33" s="14">
        <f t="shared" si="7"/>
        <v>6979.7900561301503</v>
      </c>
      <c r="K33" s="3">
        <f t="shared" si="9"/>
        <v>187.32944549214983</v>
      </c>
      <c r="L33" s="3">
        <f t="shared" si="1"/>
        <v>6792.4606106380006</v>
      </c>
      <c r="N33" s="50" t="str">
        <f>IF(L33&gt;='Account Cashflows (2% Infl)'!L33,"OK","CheckFails")</f>
        <v>OK</v>
      </c>
    </row>
    <row r="34" spans="2:14" x14ac:dyDescent="0.25">
      <c r="B34" s="66">
        <f t="shared" si="2"/>
        <v>45839</v>
      </c>
      <c r="C34" s="4">
        <f t="shared" si="3"/>
        <v>10</v>
      </c>
      <c r="D34" s="14">
        <f t="shared" si="4"/>
        <v>5405.3156611289378</v>
      </c>
      <c r="E34" s="3">
        <f t="shared" si="8"/>
        <v>0</v>
      </c>
      <c r="F34" s="3">
        <f t="shared" si="0"/>
        <v>5405.3156611289378</v>
      </c>
      <c r="H34" s="66">
        <f t="shared" si="5"/>
        <v>45839</v>
      </c>
      <c r="I34" s="4">
        <f t="shared" si="6"/>
        <v>10</v>
      </c>
      <c r="J34" s="14">
        <f t="shared" si="7"/>
        <v>6893.5946197525154</v>
      </c>
      <c r="K34" s="3">
        <f t="shared" si="9"/>
        <v>0</v>
      </c>
      <c r="L34" s="3">
        <f t="shared" si="1"/>
        <v>6893.5946197525154</v>
      </c>
      <c r="N34" s="50" t="str">
        <f>IF(L34&gt;='Account Cashflows (2% Infl)'!L34,"OK","CheckFails")</f>
        <v>OK</v>
      </c>
    </row>
    <row r="35" spans="2:14" x14ac:dyDescent="0.25">
      <c r="B35" s="66">
        <f t="shared" si="2"/>
        <v>46022</v>
      </c>
      <c r="C35" s="4">
        <f t="shared" si="3"/>
        <v>10.5</v>
      </c>
      <c r="D35" s="14">
        <f t="shared" si="4"/>
        <v>5485.7962519892353</v>
      </c>
      <c r="E35" s="3">
        <f t="shared" si="8"/>
        <v>192.01268162945357</v>
      </c>
      <c r="F35" s="3">
        <f t="shared" si="0"/>
        <v>5293.7835703597821</v>
      </c>
      <c r="H35" s="66">
        <f t="shared" si="5"/>
        <v>46022</v>
      </c>
      <c r="I35" s="4">
        <f t="shared" si="6"/>
        <v>10.5</v>
      </c>
      <c r="J35" s="14">
        <f t="shared" si="7"/>
        <v>6996.2344289571411</v>
      </c>
      <c r="K35" s="3">
        <f t="shared" si="9"/>
        <v>192.01268162945357</v>
      </c>
      <c r="L35" s="3">
        <f t="shared" si="1"/>
        <v>6804.2217473276878</v>
      </c>
      <c r="N35" s="50" t="str">
        <f>IF(L35&gt;='Account Cashflows (2% Infl)'!L35,"OK","CheckFails")</f>
        <v>OK</v>
      </c>
    </row>
    <row r="36" spans="2:14" x14ac:dyDescent="0.25">
      <c r="B36" s="66">
        <f t="shared" si="2"/>
        <v>46204</v>
      </c>
      <c r="C36" s="4">
        <f t="shared" si="3"/>
        <v>11</v>
      </c>
      <c r="D36" s="14">
        <f t="shared" si="4"/>
        <v>5372.6035424648171</v>
      </c>
      <c r="E36" s="3">
        <f t="shared" si="8"/>
        <v>0</v>
      </c>
      <c r="F36" s="3">
        <f t="shared" si="0"/>
        <v>5372.6035424648171</v>
      </c>
      <c r="H36" s="66">
        <f t="shared" si="5"/>
        <v>46204</v>
      </c>
      <c r="I36" s="4">
        <f t="shared" si="6"/>
        <v>11</v>
      </c>
      <c r="J36" s="14">
        <f t="shared" si="7"/>
        <v>6905.5308698471017</v>
      </c>
      <c r="K36" s="3">
        <f t="shared" si="9"/>
        <v>0</v>
      </c>
      <c r="L36" s="3">
        <f t="shared" si="1"/>
        <v>6905.5308698471017</v>
      </c>
      <c r="N36" s="50" t="str">
        <f>IF(L36&gt;='Account Cashflows (2% Infl)'!L36,"OK","CheckFails")</f>
        <v>OK</v>
      </c>
    </row>
    <row r="37" spans="2:14" x14ac:dyDescent="0.25">
      <c r="B37" s="66">
        <f t="shared" si="2"/>
        <v>46387</v>
      </c>
      <c r="C37" s="4">
        <f t="shared" si="3"/>
        <v>11.5</v>
      </c>
      <c r="D37" s="14">
        <f t="shared" si="4"/>
        <v>5452.5970774705756</v>
      </c>
      <c r="E37" s="3">
        <f t="shared" si="8"/>
        <v>196.8129986701899</v>
      </c>
      <c r="F37" s="3">
        <f t="shared" si="0"/>
        <v>5255.7840788003859</v>
      </c>
      <c r="H37" s="66">
        <f t="shared" si="5"/>
        <v>46387</v>
      </c>
      <c r="I37" s="4">
        <f t="shared" si="6"/>
        <v>11.5</v>
      </c>
      <c r="J37" s="14">
        <f t="shared" si="7"/>
        <v>7008.3483997475187</v>
      </c>
      <c r="K37" s="3">
        <f t="shared" si="9"/>
        <v>196.8129986701899</v>
      </c>
      <c r="L37" s="3">
        <f t="shared" si="1"/>
        <v>6811.535401077329</v>
      </c>
      <c r="N37" s="50" t="str">
        <f>IF(L37&gt;='Account Cashflows (2% Infl)'!L37,"OK","CheckFails")</f>
        <v>OK</v>
      </c>
    </row>
    <row r="38" spans="2:14" x14ac:dyDescent="0.25">
      <c r="B38" s="66">
        <f t="shared" si="2"/>
        <v>46569</v>
      </c>
      <c r="C38" s="4">
        <f t="shared" si="3"/>
        <v>12</v>
      </c>
      <c r="D38" s="14">
        <f t="shared" si="4"/>
        <v>5334.0382705283218</v>
      </c>
      <c r="E38" s="3">
        <f t="shared" si="8"/>
        <v>0</v>
      </c>
      <c r="F38" s="3">
        <f t="shared" si="0"/>
        <v>5334.0382705283218</v>
      </c>
      <c r="H38" s="66">
        <f t="shared" si="5"/>
        <v>46569</v>
      </c>
      <c r="I38" s="4">
        <f t="shared" si="6"/>
        <v>12</v>
      </c>
      <c r="J38" s="14">
        <f t="shared" si="7"/>
        <v>6912.9534177320756</v>
      </c>
      <c r="K38" s="3">
        <f t="shared" si="9"/>
        <v>0</v>
      </c>
      <c r="L38" s="3">
        <f t="shared" si="1"/>
        <v>6912.9534177320756</v>
      </c>
      <c r="N38" s="50" t="str">
        <f>IF(L38&gt;='Account Cashflows (2% Infl)'!L38,"OK","CheckFails")</f>
        <v>OK</v>
      </c>
    </row>
    <row r="39" spans="2:14" x14ac:dyDescent="0.25">
      <c r="B39" s="66">
        <f t="shared" si="2"/>
        <v>46752</v>
      </c>
      <c r="C39" s="4">
        <f t="shared" si="3"/>
        <v>12.5</v>
      </c>
      <c r="D39" s="14">
        <f t="shared" si="4"/>
        <v>5413.4576011643976</v>
      </c>
      <c r="E39" s="3">
        <f t="shared" si="8"/>
        <v>201.73332363694462</v>
      </c>
      <c r="F39" s="3">
        <f t="shared" si="0"/>
        <v>5211.7242775274526</v>
      </c>
      <c r="H39" s="66">
        <f t="shared" si="5"/>
        <v>46752</v>
      </c>
      <c r="I39" s="4">
        <f t="shared" si="6"/>
        <v>12.5</v>
      </c>
      <c r="J39" s="14">
        <f t="shared" si="7"/>
        <v>7015.8814631096493</v>
      </c>
      <c r="K39" s="3">
        <f t="shared" si="9"/>
        <v>201.73332363694462</v>
      </c>
      <c r="L39" s="3">
        <f t="shared" si="1"/>
        <v>6814.1481394727043</v>
      </c>
      <c r="N39" s="50" t="str">
        <f>IF(L39&gt;='Account Cashflows (2% Infl)'!L39,"OK","CheckFails")</f>
        <v>OK</v>
      </c>
    </row>
    <row r="40" spans="2:14" x14ac:dyDescent="0.25">
      <c r="B40" s="66">
        <f t="shared" si="2"/>
        <v>46935</v>
      </c>
      <c r="C40" s="4">
        <f t="shared" si="3"/>
        <v>13</v>
      </c>
      <c r="D40" s="14">
        <f t="shared" si="4"/>
        <v>5289.3224559784703</v>
      </c>
      <c r="E40" s="3">
        <f t="shared" si="8"/>
        <v>0</v>
      </c>
      <c r="F40" s="3">
        <f t="shared" si="0"/>
        <v>5289.3224559784703</v>
      </c>
      <c r="H40" s="66">
        <f t="shared" si="5"/>
        <v>46935</v>
      </c>
      <c r="I40" s="4">
        <f t="shared" si="6"/>
        <v>13</v>
      </c>
      <c r="J40" s="14">
        <f t="shared" si="7"/>
        <v>6915.6050575983372</v>
      </c>
      <c r="K40" s="3">
        <f t="shared" si="9"/>
        <v>0</v>
      </c>
      <c r="L40" s="3">
        <f t="shared" si="1"/>
        <v>6915.6050575983372</v>
      </c>
      <c r="N40" s="50" t="str">
        <f>IF(L40&gt;='Account Cashflows (2% Infl)'!L40,"OK","CheckFails")</f>
        <v>OK</v>
      </c>
    </row>
    <row r="41" spans="2:14" x14ac:dyDescent="0.25">
      <c r="B41" s="66">
        <f t="shared" si="2"/>
        <v>47118</v>
      </c>
      <c r="C41" s="4">
        <f t="shared" si="3"/>
        <v>13.5</v>
      </c>
      <c r="D41" s="14">
        <f t="shared" si="4"/>
        <v>5368.076005853276</v>
      </c>
      <c r="E41" s="3">
        <f t="shared" si="8"/>
        <v>206.77665672786821</v>
      </c>
      <c r="F41" s="3">
        <f t="shared" si="0"/>
        <v>5161.2993491254074</v>
      </c>
      <c r="H41" s="66">
        <f t="shared" si="5"/>
        <v>47118</v>
      </c>
      <c r="I41" s="4">
        <f t="shared" si="6"/>
        <v>13.5</v>
      </c>
      <c r="J41" s="14">
        <f t="shared" si="7"/>
        <v>7018.5725836568854</v>
      </c>
      <c r="K41" s="3">
        <f t="shared" si="9"/>
        <v>206.77665672786821</v>
      </c>
      <c r="L41" s="3">
        <f t="shared" si="1"/>
        <v>6811.7959269290168</v>
      </c>
      <c r="N41" s="50" t="str">
        <f>IF(L41&gt;='Account Cashflows (2% Infl)'!L41,"OK","CheckFails")</f>
        <v>OK</v>
      </c>
    </row>
    <row r="42" spans="2:14" x14ac:dyDescent="0.25">
      <c r="B42" s="66">
        <f t="shared" si="2"/>
        <v>47300</v>
      </c>
      <c r="C42" s="4">
        <f t="shared" si="3"/>
        <v>14</v>
      </c>
      <c r="D42" s="14">
        <f t="shared" si="4"/>
        <v>5238.1467429254808</v>
      </c>
      <c r="E42" s="3">
        <f t="shared" si="8"/>
        <v>0</v>
      </c>
      <c r="F42" s="3">
        <f t="shared" si="0"/>
        <v>5238.1467429254808</v>
      </c>
      <c r="H42" s="66">
        <f t="shared" si="5"/>
        <v>47300</v>
      </c>
      <c r="I42" s="4">
        <f t="shared" si="6"/>
        <v>14</v>
      </c>
      <c r="J42" s="14">
        <f t="shared" si="7"/>
        <v>6913.2178225939433</v>
      </c>
      <c r="K42" s="3">
        <f t="shared" si="9"/>
        <v>0</v>
      </c>
      <c r="L42" s="3">
        <f t="shared" si="1"/>
        <v>6913.2178225939433</v>
      </c>
      <c r="N42" s="50" t="str">
        <f>IF(L42&gt;='Account Cashflows (2% Infl)'!L42,"OK","CheckFails")</f>
        <v>OK</v>
      </c>
    </row>
    <row r="43" spans="2:14" x14ac:dyDescent="0.25">
      <c r="B43" s="66">
        <f t="shared" si="2"/>
        <v>47483</v>
      </c>
      <c r="C43" s="4">
        <f t="shared" si="3"/>
        <v>14.5</v>
      </c>
      <c r="D43" s="14">
        <f t="shared" si="4"/>
        <v>5316.1383295991691</v>
      </c>
      <c r="E43" s="3">
        <f t="shared" si="8"/>
        <v>211.94607314606489</v>
      </c>
      <c r="F43" s="3">
        <f t="shared" si="0"/>
        <v>5104.1922564531042</v>
      </c>
      <c r="H43" s="66">
        <f t="shared" si="5"/>
        <v>47483</v>
      </c>
      <c r="I43" s="4">
        <f t="shared" si="6"/>
        <v>14.5</v>
      </c>
      <c r="J43" s="14">
        <f t="shared" si="7"/>
        <v>7016.1498047368868</v>
      </c>
      <c r="K43" s="3">
        <f t="shared" si="9"/>
        <v>211.94607314606489</v>
      </c>
      <c r="L43" s="3">
        <f t="shared" si="1"/>
        <v>6804.2037315908219</v>
      </c>
      <c r="N43" s="50" t="str">
        <f>IF(L43&gt;='Account Cashflows (2% Infl)'!L43,"OK","CheckFails")</f>
        <v>OK</v>
      </c>
    </row>
    <row r="44" spans="2:14" x14ac:dyDescent="0.25">
      <c r="B44" s="66">
        <f t="shared" si="2"/>
        <v>47665</v>
      </c>
      <c r="C44" s="4">
        <f t="shared" si="3"/>
        <v>15</v>
      </c>
      <c r="D44" s="14">
        <f t="shared" si="4"/>
        <v>5180.1893738125937</v>
      </c>
      <c r="E44" s="3">
        <f t="shared" si="8"/>
        <v>0</v>
      </c>
      <c r="F44" s="3">
        <f t="shared" si="0"/>
        <v>5180.1893738125937</v>
      </c>
      <c r="H44" s="66">
        <f t="shared" si="5"/>
        <v>47665</v>
      </c>
      <c r="I44" s="4">
        <f t="shared" si="6"/>
        <v>15</v>
      </c>
      <c r="J44" s="14">
        <f t="shared" si="7"/>
        <v>6905.5125858711099</v>
      </c>
      <c r="K44" s="3">
        <f t="shared" si="9"/>
        <v>0</v>
      </c>
      <c r="L44" s="3">
        <f t="shared" si="1"/>
        <v>6905.5125858711099</v>
      </c>
      <c r="N44" s="50" t="str">
        <f>IF(L44&gt;='Account Cashflows (2% Infl)'!L44,"OK","CheckFails")</f>
        <v>OK</v>
      </c>
    </row>
    <row r="45" spans="2:14" x14ac:dyDescent="0.25">
      <c r="B45" s="66">
        <f t="shared" si="2"/>
        <v>47848</v>
      </c>
      <c r="C45" s="4">
        <f t="shared" si="3"/>
        <v>15.5</v>
      </c>
      <c r="D45" s="14">
        <f t="shared" si="4"/>
        <v>5257.318024146698</v>
      </c>
      <c r="E45" s="3">
        <f t="shared" si="8"/>
        <v>217.24472497471649</v>
      </c>
      <c r="F45" s="3">
        <f t="shared" si="0"/>
        <v>5040.0732991719815</v>
      </c>
      <c r="H45" s="66">
        <f t="shared" si="5"/>
        <v>47848</v>
      </c>
      <c r="I45" s="4">
        <f t="shared" si="6"/>
        <v>15.5</v>
      </c>
      <c r="J45" s="14">
        <f t="shared" si="7"/>
        <v>7008.3298435385468</v>
      </c>
      <c r="K45" s="3">
        <f t="shared" si="9"/>
        <v>217.24472497471649</v>
      </c>
      <c r="L45" s="3">
        <f t="shared" si="1"/>
        <v>6791.0851185638303</v>
      </c>
      <c r="N45" s="50" t="str">
        <f>IF(L45&gt;='Account Cashflows (2% Infl)'!L45,"OK","CheckFails")</f>
        <v>OK</v>
      </c>
    </row>
    <row r="46" spans="2:14" x14ac:dyDescent="0.25">
      <c r="B46" s="66">
        <f t="shared" si="2"/>
        <v>48030</v>
      </c>
      <c r="C46" s="4">
        <f t="shared" si="3"/>
        <v>16</v>
      </c>
      <c r="D46" s="14">
        <f t="shared" si="4"/>
        <v>5115.1157393413041</v>
      </c>
      <c r="E46" s="3">
        <f t="shared" si="8"/>
        <v>0</v>
      </c>
      <c r="F46" s="3">
        <f t="shared" si="0"/>
        <v>5115.1157393413041</v>
      </c>
      <c r="H46" s="66">
        <f t="shared" si="5"/>
        <v>48030</v>
      </c>
      <c r="I46" s="4">
        <f t="shared" si="6"/>
        <v>16</v>
      </c>
      <c r="J46" s="14">
        <f t="shared" si="7"/>
        <v>6892.1986477615756</v>
      </c>
      <c r="K46" s="3">
        <f t="shared" si="9"/>
        <v>0</v>
      </c>
      <c r="L46" s="3">
        <f t="shared" si="1"/>
        <v>6892.1986477615756</v>
      </c>
      <c r="N46" s="50" t="str">
        <f>IF(L46&gt;='Account Cashflows (2% Infl)'!L46,"OK","CheckFails")</f>
        <v>OK</v>
      </c>
    </row>
    <row r="47" spans="2:14" x14ac:dyDescent="0.25">
      <c r="B47" s="66">
        <f t="shared" si="2"/>
        <v>48213</v>
      </c>
      <c r="C47" s="4">
        <f t="shared" si="3"/>
        <v>16.5</v>
      </c>
      <c r="D47" s="14">
        <f t="shared" si="4"/>
        <v>5191.2754981471417</v>
      </c>
      <c r="E47" s="3">
        <f t="shared" si="8"/>
        <v>222.67584309908437</v>
      </c>
      <c r="F47" s="3">
        <f t="shared" si="0"/>
        <v>4968.5996550480577</v>
      </c>
      <c r="H47" s="66">
        <f t="shared" si="5"/>
        <v>48213</v>
      </c>
      <c r="I47" s="4">
        <f t="shared" si="6"/>
        <v>16.5</v>
      </c>
      <c r="J47" s="14">
        <f t="shared" si="7"/>
        <v>6994.8176721207456</v>
      </c>
      <c r="K47" s="3">
        <f t="shared" si="9"/>
        <v>222.67584309908437</v>
      </c>
      <c r="L47" s="3">
        <f t="shared" si="1"/>
        <v>6772.1418290216616</v>
      </c>
      <c r="N47" s="50" t="str">
        <f>IF(L47&gt;='Account Cashflows (2% Infl)'!L47,"OK","CheckFails")</f>
        <v>OK</v>
      </c>
    </row>
    <row r="48" spans="2:14" x14ac:dyDescent="0.25">
      <c r="B48" s="66">
        <f t="shared" si="2"/>
        <v>48396</v>
      </c>
      <c r="C48" s="4">
        <f t="shared" si="3"/>
        <v>17</v>
      </c>
      <c r="D48" s="14">
        <f t="shared" si="4"/>
        <v>5042.5779129437342</v>
      </c>
      <c r="E48" s="3">
        <f t="shared" si="8"/>
        <v>0</v>
      </c>
      <c r="F48" s="3">
        <f t="shared" si="0"/>
        <v>5042.5779129437342</v>
      </c>
      <c r="H48" s="66">
        <f t="shared" si="5"/>
        <v>48396</v>
      </c>
      <c r="I48" s="4">
        <f t="shared" si="6"/>
        <v>17</v>
      </c>
      <c r="J48" s="14">
        <f t="shared" si="7"/>
        <v>6872.9733086166134</v>
      </c>
      <c r="K48" s="3">
        <f t="shared" si="9"/>
        <v>0</v>
      </c>
      <c r="L48" s="3">
        <f t="shared" si="1"/>
        <v>6872.9733086166134</v>
      </c>
      <c r="N48" s="50" t="str">
        <f>IF(L48&gt;='Account Cashflows (2% Infl)'!L48,"OK","CheckFails")</f>
        <v>OK</v>
      </c>
    </row>
    <row r="49" spans="2:14" x14ac:dyDescent="0.25">
      <c r="B49" s="66">
        <f t="shared" si="2"/>
        <v>48579</v>
      </c>
      <c r="C49" s="4">
        <f t="shared" si="3"/>
        <v>17.5</v>
      </c>
      <c r="D49" s="14">
        <f t="shared" si="4"/>
        <v>5117.6576446994995</v>
      </c>
      <c r="E49" s="3">
        <f t="shared" si="8"/>
        <v>228.24273917656146</v>
      </c>
      <c r="F49" s="3">
        <f t="shared" si="0"/>
        <v>4889.4149055229382</v>
      </c>
      <c r="H49" s="66">
        <f t="shared" si="5"/>
        <v>48579</v>
      </c>
      <c r="I49" s="4">
        <f t="shared" si="6"/>
        <v>17.5</v>
      </c>
      <c r="J49" s="14">
        <f t="shared" si="7"/>
        <v>6975.3060838923111</v>
      </c>
      <c r="K49" s="3">
        <f t="shared" si="9"/>
        <v>228.24273917656146</v>
      </c>
      <c r="L49" s="3">
        <f t="shared" si="1"/>
        <v>6747.0633447157497</v>
      </c>
      <c r="N49" s="50" t="str">
        <f>IF(L49&gt;='Account Cashflows (2% Infl)'!L49,"OK","CheckFails")</f>
        <v>OK</v>
      </c>
    </row>
    <row r="50" spans="2:14" x14ac:dyDescent="0.25">
      <c r="B50" s="66">
        <f t="shared" si="2"/>
        <v>48761</v>
      </c>
      <c r="C50" s="4">
        <f t="shared" si="3"/>
        <v>18</v>
      </c>
      <c r="D50" s="14">
        <f t="shared" si="4"/>
        <v>4962.2141692897922</v>
      </c>
      <c r="E50" s="3">
        <f t="shared" si="8"/>
        <v>0</v>
      </c>
      <c r="F50" s="3">
        <f t="shared" si="0"/>
        <v>4962.2141692897922</v>
      </c>
      <c r="H50" s="66">
        <f t="shared" si="5"/>
        <v>48761</v>
      </c>
      <c r="I50" s="4">
        <f t="shared" si="6"/>
        <v>18</v>
      </c>
      <c r="J50" s="14">
        <f t="shared" si="7"/>
        <v>6847.5214268328573</v>
      </c>
      <c r="K50" s="3">
        <f t="shared" si="9"/>
        <v>0</v>
      </c>
      <c r="L50" s="3">
        <f t="shared" si="1"/>
        <v>6847.5214268328573</v>
      </c>
      <c r="N50" s="50" t="str">
        <f>IF(L50&gt;='Account Cashflows (2% Infl)'!L50,"OK","CheckFails")</f>
        <v>OK</v>
      </c>
    </row>
    <row r="51" spans="2:14" x14ac:dyDescent="0.25">
      <c r="B51" s="66">
        <f t="shared" si="2"/>
        <v>48944</v>
      </c>
      <c r="C51" s="4">
        <f t="shared" si="3"/>
        <v>18.5</v>
      </c>
      <c r="D51" s="14">
        <f t="shared" si="4"/>
        <v>5036.0973526886264</v>
      </c>
      <c r="E51" s="3">
        <f t="shared" si="8"/>
        <v>233.94880765597549</v>
      </c>
      <c r="F51" s="3">
        <f t="shared" si="0"/>
        <v>4802.1485450326509</v>
      </c>
      <c r="H51" s="66">
        <f t="shared" si="5"/>
        <v>48944</v>
      </c>
      <c r="I51" s="4">
        <f t="shared" si="6"/>
        <v>18.5</v>
      </c>
      <c r="J51" s="14">
        <f t="shared" si="7"/>
        <v>6949.4752450572223</v>
      </c>
      <c r="K51" s="3">
        <f t="shared" si="9"/>
        <v>233.94880765597549</v>
      </c>
      <c r="L51" s="3">
        <f t="shared" si="1"/>
        <v>6715.5264374012468</v>
      </c>
      <c r="N51" s="50" t="str">
        <f>IF(L51&gt;='Account Cashflows (2% Infl)'!L51,"OK","CheckFails")</f>
        <v>OK</v>
      </c>
    </row>
    <row r="52" spans="2:14" x14ac:dyDescent="0.25">
      <c r="B52" s="66">
        <f t="shared" si="2"/>
        <v>49126</v>
      </c>
      <c r="C52" s="4">
        <f t="shared" si="3"/>
        <v>19</v>
      </c>
      <c r="D52" s="14">
        <f t="shared" si="4"/>
        <v>4873.6484863001742</v>
      </c>
      <c r="E52" s="3">
        <f t="shared" si="8"/>
        <v>0</v>
      </c>
      <c r="F52" s="3">
        <f t="shared" si="0"/>
        <v>4873.6484863001742</v>
      </c>
      <c r="H52" s="66">
        <f t="shared" si="5"/>
        <v>49126</v>
      </c>
      <c r="I52" s="4">
        <f t="shared" si="6"/>
        <v>19</v>
      </c>
      <c r="J52" s="14">
        <f t="shared" si="7"/>
        <v>6815.5149615695318</v>
      </c>
      <c r="K52" s="3">
        <f t="shared" si="9"/>
        <v>0</v>
      </c>
      <c r="L52" s="3">
        <f t="shared" si="1"/>
        <v>6815.5149615695318</v>
      </c>
      <c r="N52" s="50" t="str">
        <f>IF(L52&gt;='Account Cashflows (2% Infl)'!L52,"OK","CheckFails")</f>
        <v>OK</v>
      </c>
    </row>
    <row r="53" spans="2:14" x14ac:dyDescent="0.25">
      <c r="B53" s="66">
        <f t="shared" si="2"/>
        <v>49309</v>
      </c>
      <c r="C53" s="4">
        <f t="shared" si="3"/>
        <v>19.5</v>
      </c>
      <c r="D53" s="14">
        <f t="shared" si="4"/>
        <v>4946.2130013836304</v>
      </c>
      <c r="E53" s="3">
        <f t="shared" si="8"/>
        <v>239.79752784737485</v>
      </c>
      <c r="F53" s="3">
        <f t="shared" si="0"/>
        <v>4706.4154735362554</v>
      </c>
      <c r="H53" s="66">
        <f t="shared" si="5"/>
        <v>49309</v>
      </c>
      <c r="I53" s="4">
        <f t="shared" si="6"/>
        <v>19.5</v>
      </c>
      <c r="J53" s="14">
        <f t="shared" si="7"/>
        <v>6916.9922305232849</v>
      </c>
      <c r="K53" s="3">
        <f t="shared" si="9"/>
        <v>239.79752784737485</v>
      </c>
      <c r="L53" s="3">
        <f t="shared" si="1"/>
        <v>6677.1947026759099</v>
      </c>
      <c r="N53" s="50" t="str">
        <f>IF(L53&gt;='Account Cashflows (2% Infl)'!L53,"OK","CheckFails")</f>
        <v>OK</v>
      </c>
    </row>
    <row r="54" spans="2:14" x14ac:dyDescent="0.25">
      <c r="B54" s="66">
        <f t="shared" si="2"/>
        <v>49491</v>
      </c>
      <c r="C54" s="4">
        <f t="shared" si="3"/>
        <v>20</v>
      </c>
      <c r="D54" s="14">
        <f t="shared" si="4"/>
        <v>4776.490030119161</v>
      </c>
      <c r="E54" s="3">
        <f t="shared" si="8"/>
        <v>0</v>
      </c>
      <c r="F54" s="3">
        <f t="shared" si="0"/>
        <v>4776.490030119161</v>
      </c>
      <c r="H54" s="66">
        <f t="shared" si="5"/>
        <v>49491</v>
      </c>
      <c r="I54" s="4">
        <f t="shared" si="6"/>
        <v>20</v>
      </c>
      <c r="J54" s="14">
        <f t="shared" si="7"/>
        <v>6776.6124996465996</v>
      </c>
      <c r="K54" s="3">
        <f t="shared" si="9"/>
        <v>0</v>
      </c>
      <c r="L54" s="3">
        <f t="shared" si="1"/>
        <v>6776.6124996465996</v>
      </c>
      <c r="N54" s="50" t="str">
        <f>IF(L54&gt;='Account Cashflows (2% Infl)'!L54,"OK","CheckFails")</f>
        <v>OK</v>
      </c>
    </row>
    <row r="55" spans="2:14" x14ac:dyDescent="0.25">
      <c r="B55" s="66">
        <f t="shared" si="2"/>
        <v>49674</v>
      </c>
      <c r="C55" s="4">
        <f t="shared" si="3"/>
        <v>20.5</v>
      </c>
      <c r="D55" s="14">
        <f t="shared" si="4"/>
        <v>4847.6079377423439</v>
      </c>
      <c r="E55" s="3">
        <f t="shared" si="8"/>
        <v>245.79246604355922</v>
      </c>
      <c r="F55" s="3">
        <f t="shared" si="0"/>
        <v>4601.8154716987847</v>
      </c>
      <c r="H55" s="66">
        <f t="shared" si="5"/>
        <v>49674</v>
      </c>
      <c r="I55" s="4">
        <f t="shared" si="6"/>
        <v>20.5</v>
      </c>
      <c r="J55" s="14">
        <f t="shared" si="7"/>
        <v>6877.5105437561879</v>
      </c>
      <c r="K55" s="3">
        <f t="shared" si="9"/>
        <v>245.79246604355922</v>
      </c>
      <c r="L55" s="3">
        <f t="shared" si="1"/>
        <v>6631.7180777126287</v>
      </c>
      <c r="N55" s="50" t="str">
        <f>IF(L55&gt;='Account Cashflows (2% Infl)'!L55,"OK","CheckFails")</f>
        <v>OK</v>
      </c>
    </row>
    <row r="56" spans="2:14" x14ac:dyDescent="0.25">
      <c r="B56" s="66">
        <f t="shared" si="2"/>
        <v>49857</v>
      </c>
      <c r="C56" s="4">
        <f t="shared" si="3"/>
        <v>21</v>
      </c>
      <c r="D56" s="14">
        <f t="shared" si="4"/>
        <v>4670.3326224834673</v>
      </c>
      <c r="E56" s="3">
        <f t="shared" si="8"/>
        <v>0</v>
      </c>
      <c r="F56" s="3">
        <f t="shared" si="0"/>
        <v>4670.3326224834673</v>
      </c>
      <c r="H56" s="66">
        <f t="shared" si="5"/>
        <v>49857</v>
      </c>
      <c r="I56" s="4">
        <f t="shared" si="6"/>
        <v>21</v>
      </c>
      <c r="J56" s="14">
        <f t="shared" si="7"/>
        <v>6730.4587660967281</v>
      </c>
      <c r="K56" s="3">
        <f t="shared" si="9"/>
        <v>0</v>
      </c>
      <c r="L56" s="3">
        <f t="shared" si="1"/>
        <v>6730.4587660967281</v>
      </c>
      <c r="N56" s="50" t="str">
        <f>IF(L56&gt;='Account Cashflows (2% Infl)'!L56,"OK","CheckFails")</f>
        <v>OK</v>
      </c>
    </row>
    <row r="57" spans="2:14" x14ac:dyDescent="0.25">
      <c r="B57" s="66">
        <f t="shared" si="2"/>
        <v>50040</v>
      </c>
      <c r="C57" s="4">
        <f t="shared" si="3"/>
        <v>21.5</v>
      </c>
      <c r="D57" s="14">
        <f t="shared" si="4"/>
        <v>4739.8699358497488</v>
      </c>
      <c r="E57" s="3">
        <f t="shared" si="8"/>
        <v>251.93727769464817</v>
      </c>
      <c r="F57" s="3">
        <f t="shared" si="0"/>
        <v>4487.9326581551004</v>
      </c>
      <c r="H57" s="66">
        <f t="shared" si="5"/>
        <v>50040</v>
      </c>
      <c r="I57" s="4">
        <f t="shared" si="6"/>
        <v>21.5</v>
      </c>
      <c r="J57" s="14">
        <f t="shared" si="7"/>
        <v>6830.6696200440074</v>
      </c>
      <c r="K57" s="3">
        <f t="shared" si="9"/>
        <v>251.93727769464817</v>
      </c>
      <c r="L57" s="3">
        <f t="shared" si="1"/>
        <v>6578.732342349359</v>
      </c>
      <c r="N57" s="50" t="str">
        <f>IF(L57&gt;='Account Cashflows (2% Infl)'!L57,"OK","CheckFails")</f>
        <v>OK</v>
      </c>
    </row>
    <row r="58" spans="2:14" x14ac:dyDescent="0.25">
      <c r="B58" s="66">
        <f t="shared" si="2"/>
        <v>50222</v>
      </c>
      <c r="C58" s="4">
        <f t="shared" si="3"/>
        <v>22</v>
      </c>
      <c r="D58" s="14">
        <f t="shared" si="4"/>
        <v>4554.7541899052203</v>
      </c>
      <c r="E58" s="3">
        <f t="shared" si="8"/>
        <v>0</v>
      </c>
      <c r="F58" s="3">
        <f t="shared" si="0"/>
        <v>4554.7541899052203</v>
      </c>
      <c r="H58" s="66">
        <f t="shared" si="5"/>
        <v>50222</v>
      </c>
      <c r="I58" s="4">
        <f t="shared" si="6"/>
        <v>22</v>
      </c>
      <c r="J58" s="14">
        <f t="shared" si="7"/>
        <v>6676.6841178268787</v>
      </c>
      <c r="K58" s="3">
        <f t="shared" si="9"/>
        <v>0</v>
      </c>
      <c r="L58" s="3">
        <f t="shared" si="1"/>
        <v>6676.6841178268787</v>
      </c>
      <c r="N58" s="50" t="str">
        <f>IF(L58&gt;='Account Cashflows (2% Infl)'!L58,"OK","CheckFails")</f>
        <v>OK</v>
      </c>
    </row>
    <row r="59" spans="2:14" x14ac:dyDescent="0.25">
      <c r="B59" s="66">
        <f t="shared" si="2"/>
        <v>50405</v>
      </c>
      <c r="C59" s="4">
        <f t="shared" si="3"/>
        <v>22.5</v>
      </c>
      <c r="D59" s="14">
        <f t="shared" si="4"/>
        <v>4622.5706378997538</v>
      </c>
      <c r="E59" s="3">
        <f t="shared" si="8"/>
        <v>258.23570963701434</v>
      </c>
      <c r="F59" s="3">
        <f t="shared" si="0"/>
        <v>4364.3349282627396</v>
      </c>
      <c r="H59" s="66">
        <f t="shared" si="5"/>
        <v>50405</v>
      </c>
      <c r="I59" s="4">
        <f t="shared" si="6"/>
        <v>22.5</v>
      </c>
      <c r="J59" s="14">
        <f t="shared" si="7"/>
        <v>6776.0943126198399</v>
      </c>
      <c r="K59" s="3">
        <f t="shared" si="9"/>
        <v>258.23570963701434</v>
      </c>
      <c r="L59" s="3">
        <f t="shared" si="1"/>
        <v>6517.8586029828257</v>
      </c>
      <c r="N59" s="50" t="str">
        <f>IF(L59&gt;='Account Cashflows (2% Infl)'!L59,"OK","CheckFails")</f>
        <v>OK</v>
      </c>
    </row>
    <row r="60" spans="2:14" x14ac:dyDescent="0.25">
      <c r="B60" s="66">
        <f t="shared" si="2"/>
        <v>50587</v>
      </c>
      <c r="C60" s="4">
        <f t="shared" si="3"/>
        <v>23</v>
      </c>
      <c r="D60" s="14">
        <f t="shared" si="4"/>
        <v>4429.3161940683076</v>
      </c>
      <c r="E60" s="3">
        <f t="shared" si="8"/>
        <v>0</v>
      </c>
      <c r="F60" s="3">
        <f t="shared" si="0"/>
        <v>4429.3161940683076</v>
      </c>
      <c r="H60" s="66">
        <f t="shared" si="5"/>
        <v>50587</v>
      </c>
      <c r="I60" s="4">
        <f t="shared" si="6"/>
        <v>23</v>
      </c>
      <c r="J60" s="14">
        <f t="shared" si="7"/>
        <v>6614.9040198276161</v>
      </c>
      <c r="K60" s="3">
        <f t="shared" si="9"/>
        <v>0</v>
      </c>
      <c r="L60" s="3">
        <f t="shared" si="1"/>
        <v>6614.9040198276161</v>
      </c>
      <c r="N60" s="50" t="str">
        <f>IF(L60&gt;='Account Cashflows (2% Infl)'!L60,"OK","CheckFails")</f>
        <v>OK</v>
      </c>
    </row>
    <row r="61" spans="2:14" x14ac:dyDescent="0.25">
      <c r="B61" s="66">
        <f t="shared" si="2"/>
        <v>50770</v>
      </c>
      <c r="C61" s="4">
        <f t="shared" si="3"/>
        <v>23.5</v>
      </c>
      <c r="D61" s="14">
        <f t="shared" si="4"/>
        <v>4495.2649761106222</v>
      </c>
      <c r="E61" s="3">
        <f t="shared" si="8"/>
        <v>264.69160237793966</v>
      </c>
      <c r="F61" s="3">
        <f t="shared" si="0"/>
        <v>4230.5733737326827</v>
      </c>
      <c r="H61" s="66">
        <f t="shared" si="5"/>
        <v>50770</v>
      </c>
      <c r="I61" s="4">
        <f t="shared" si="6"/>
        <v>23.5</v>
      </c>
      <c r="J61" s="14">
        <f t="shared" si="7"/>
        <v>6713.3943610723109</v>
      </c>
      <c r="K61" s="3">
        <f t="shared" si="9"/>
        <v>264.69160237793966</v>
      </c>
      <c r="L61" s="3">
        <f t="shared" si="1"/>
        <v>6448.7027586943714</v>
      </c>
      <c r="N61" s="50" t="str">
        <f>IF(L61&gt;='Account Cashflows (2% Infl)'!L61,"OK","CheckFails")</f>
        <v>OK</v>
      </c>
    </row>
    <row r="62" spans="2:14" x14ac:dyDescent="0.25">
      <c r="B62" s="66">
        <f t="shared" si="2"/>
        <v>50952</v>
      </c>
      <c r="C62" s="4">
        <f t="shared" si="3"/>
        <v>24</v>
      </c>
      <c r="D62" s="14">
        <f t="shared" si="4"/>
        <v>4293.5630428179356</v>
      </c>
      <c r="E62" s="3">
        <f t="shared" si="8"/>
        <v>0</v>
      </c>
      <c r="F62" s="3">
        <f t="shared" si="0"/>
        <v>4293.5630428179356</v>
      </c>
      <c r="H62" s="66">
        <f t="shared" si="5"/>
        <v>50952</v>
      </c>
      <c r="I62" s="4">
        <f t="shared" si="6"/>
        <v>24</v>
      </c>
      <c r="J62" s="14">
        <f t="shared" si="7"/>
        <v>6544.7185033500236</v>
      </c>
      <c r="K62" s="3">
        <f t="shared" si="9"/>
        <v>0</v>
      </c>
      <c r="L62" s="3">
        <f t="shared" si="1"/>
        <v>6544.7185033500236</v>
      </c>
      <c r="N62" s="50" t="str">
        <f>IF(L62&gt;='Account Cashflows (2% Infl)'!L62,"OK","CheckFails")</f>
        <v>OK</v>
      </c>
    </row>
    <row r="63" spans="2:14" x14ac:dyDescent="0.25">
      <c r="B63" s="66">
        <f t="shared" si="2"/>
        <v>51135</v>
      </c>
      <c r="C63" s="4">
        <f t="shared" si="3"/>
        <v>24.5</v>
      </c>
      <c r="D63" s="14">
        <f t="shared" si="4"/>
        <v>4357.4905749446634</v>
      </c>
      <c r="E63" s="3">
        <f t="shared" si="8"/>
        <v>271.30889243738812</v>
      </c>
      <c r="F63" s="3">
        <f t="shared" si="0"/>
        <v>4086.1816825072751</v>
      </c>
      <c r="H63" s="66">
        <f t="shared" si="5"/>
        <v>51135</v>
      </c>
      <c r="I63" s="4">
        <f t="shared" si="6"/>
        <v>24.5</v>
      </c>
      <c r="J63" s="14">
        <f t="shared" si="7"/>
        <v>6642.1638414552026</v>
      </c>
      <c r="K63" s="3">
        <f t="shared" si="9"/>
        <v>271.30889243738812</v>
      </c>
      <c r="L63" s="3">
        <f t="shared" si="1"/>
        <v>6370.8549490178148</v>
      </c>
      <c r="N63" s="50" t="str">
        <f>IF(L63&gt;='Account Cashflows (2% Infl)'!L63,"OK","CheckFails")</f>
        <v>OK</v>
      </c>
    </row>
    <row r="64" spans="2:14" x14ac:dyDescent="0.25">
      <c r="B64" s="66">
        <f t="shared" si="2"/>
        <v>51318</v>
      </c>
      <c r="C64" s="4">
        <f t="shared" si="3"/>
        <v>25</v>
      </c>
      <c r="D64" s="14">
        <f t="shared" si="4"/>
        <v>4147.021481103242</v>
      </c>
      <c r="E64" s="3">
        <f t="shared" si="8"/>
        <v>0</v>
      </c>
      <c r="F64" s="3">
        <f t="shared" si="0"/>
        <v>4147.021481103242</v>
      </c>
      <c r="H64" s="66">
        <f t="shared" si="5"/>
        <v>51318</v>
      </c>
      <c r="I64" s="4">
        <f t="shared" si="6"/>
        <v>25</v>
      </c>
      <c r="J64" s="14">
        <f t="shared" si="7"/>
        <v>6465.7116054512926</v>
      </c>
      <c r="K64" s="3">
        <f t="shared" si="9"/>
        <v>0</v>
      </c>
      <c r="L64" s="3">
        <f t="shared" si="1"/>
        <v>6465.7116054512926</v>
      </c>
      <c r="N64" s="50" t="str">
        <f>IF(L64&gt;='Account Cashflows (2% Infl)'!L64,"OK","CheckFails")</f>
        <v>OK</v>
      </c>
    </row>
    <row r="65" spans="2:14" x14ac:dyDescent="0.25">
      <c r="B65" s="66">
        <f t="shared" si="2"/>
        <v>51501</v>
      </c>
      <c r="C65" s="4">
        <f t="shared" si="3"/>
        <v>25.5</v>
      </c>
      <c r="D65" s="14">
        <f t="shared" si="4"/>
        <v>4208.7671329824934</v>
      </c>
      <c r="E65" s="3">
        <f t="shared" si="8"/>
        <v>278.0916147483228</v>
      </c>
      <c r="F65" s="3">
        <f t="shared" si="0"/>
        <v>3930.6755182341708</v>
      </c>
      <c r="H65" s="66">
        <f t="shared" si="5"/>
        <v>51501</v>
      </c>
      <c r="I65" s="4">
        <f t="shared" si="6"/>
        <v>25.5</v>
      </c>
      <c r="J65" s="14">
        <f t="shared" si="7"/>
        <v>6561.9805974883493</v>
      </c>
      <c r="K65" s="3">
        <f t="shared" si="9"/>
        <v>278.0916147483228</v>
      </c>
      <c r="L65" s="3">
        <f t="shared" si="1"/>
        <v>6283.8889827400262</v>
      </c>
      <c r="N65" s="50" t="str">
        <f>IF(L65&gt;='Account Cashflows (2% Infl)'!L65,"OK","CheckFails")</f>
        <v>OK</v>
      </c>
    </row>
    <row r="66" spans="2:14" x14ac:dyDescent="0.25">
      <c r="B66" s="66">
        <f t="shared" si="2"/>
        <v>51683</v>
      </c>
      <c r="C66" s="4">
        <f t="shared" si="3"/>
        <v>26</v>
      </c>
      <c r="D66" s="14">
        <f t="shared" si="4"/>
        <v>3989.1999612121267</v>
      </c>
      <c r="E66" s="3">
        <f t="shared" si="8"/>
        <v>0</v>
      </c>
      <c r="F66" s="3">
        <f t="shared" si="0"/>
        <v>3989.1999612121267</v>
      </c>
      <c r="H66" s="66">
        <f t="shared" si="5"/>
        <v>51683</v>
      </c>
      <c r="I66" s="4">
        <f t="shared" si="6"/>
        <v>26</v>
      </c>
      <c r="J66" s="14">
        <f t="shared" si="7"/>
        <v>6377.4507892906176</v>
      </c>
      <c r="K66" s="3">
        <f t="shared" si="9"/>
        <v>0</v>
      </c>
      <c r="L66" s="3">
        <f t="shared" si="1"/>
        <v>6377.4507892906176</v>
      </c>
      <c r="N66" s="50" t="str">
        <f>IF(L66&gt;='Account Cashflows (2% Infl)'!L66,"OK","CheckFails")</f>
        <v>OK</v>
      </c>
    </row>
    <row r="67" spans="2:14" x14ac:dyDescent="0.25">
      <c r="B67" s="66">
        <f t="shared" si="2"/>
        <v>51866</v>
      </c>
      <c r="C67" s="4">
        <f t="shared" si="3"/>
        <v>26.5</v>
      </c>
      <c r="D67" s="14">
        <f t="shared" si="4"/>
        <v>4048.5957837811961</v>
      </c>
      <c r="E67" s="3">
        <f t="shared" si="8"/>
        <v>285.04390511703082</v>
      </c>
      <c r="F67" s="3">
        <f t="shared" si="0"/>
        <v>3763.5518786641651</v>
      </c>
      <c r="H67" s="66">
        <f t="shared" si="5"/>
        <v>51866</v>
      </c>
      <c r="I67" s="4">
        <f t="shared" si="6"/>
        <v>26.5</v>
      </c>
      <c r="J67" s="14">
        <f t="shared" si="7"/>
        <v>6472.4056522222263</v>
      </c>
      <c r="K67" s="3">
        <f t="shared" si="9"/>
        <v>285.04390511703082</v>
      </c>
      <c r="L67" s="3">
        <f t="shared" si="1"/>
        <v>6187.3617471051957</v>
      </c>
      <c r="N67" s="50" t="str">
        <f>IF(L67&gt;='Account Cashflows (2% Infl)'!L67,"OK","CheckFails")</f>
        <v>OK</v>
      </c>
    </row>
    <row r="68" spans="2:14" x14ac:dyDescent="0.25">
      <c r="B68" s="66">
        <f t="shared" si="2"/>
        <v>52048</v>
      </c>
      <c r="C68" s="4">
        <f t="shared" si="3"/>
        <v>27</v>
      </c>
      <c r="D68" s="14">
        <f t="shared" si="4"/>
        <v>3819.5879916161721</v>
      </c>
      <c r="E68" s="3">
        <f t="shared" si="8"/>
        <v>0</v>
      </c>
      <c r="F68" s="3">
        <f t="shared" si="0"/>
        <v>3819.5879916161721</v>
      </c>
      <c r="H68" s="66">
        <f t="shared" si="5"/>
        <v>52048</v>
      </c>
      <c r="I68" s="4">
        <f t="shared" si="6"/>
        <v>27</v>
      </c>
      <c r="J68" s="14">
        <f t="shared" si="7"/>
        <v>6279.4863445370183</v>
      </c>
      <c r="K68" s="3">
        <f t="shared" si="9"/>
        <v>0</v>
      </c>
      <c r="L68" s="3">
        <f t="shared" si="1"/>
        <v>6279.4863445370183</v>
      </c>
      <c r="N68" s="50" t="str">
        <f>IF(L68&gt;='Account Cashflows (2% Infl)'!L68,"OK","CheckFails")</f>
        <v>OK</v>
      </c>
    </row>
    <row r="69" spans="2:14" x14ac:dyDescent="0.25">
      <c r="B69" s="66">
        <f t="shared" si="2"/>
        <v>52231</v>
      </c>
      <c r="C69" s="4">
        <f t="shared" si="3"/>
        <v>27.5</v>
      </c>
      <c r="D69" s="14">
        <f t="shared" si="4"/>
        <v>3876.4584350240902</v>
      </c>
      <c r="E69" s="3">
        <f t="shared" si="8"/>
        <v>292.17000274495655</v>
      </c>
      <c r="F69" s="3">
        <f t="shared" si="0"/>
        <v>3584.2884322791338</v>
      </c>
      <c r="H69" s="66">
        <f t="shared" si="5"/>
        <v>52231</v>
      </c>
      <c r="I69" s="4">
        <f t="shared" si="6"/>
        <v>27.5</v>
      </c>
      <c r="J69" s="14">
        <f t="shared" si="7"/>
        <v>6372.9825995183519</v>
      </c>
      <c r="K69" s="3">
        <f t="shared" si="9"/>
        <v>292.17000274495655</v>
      </c>
      <c r="L69" s="3">
        <f t="shared" si="1"/>
        <v>6080.8125967733949</v>
      </c>
      <c r="N69" s="50" t="str">
        <f>IF(L69&gt;='Account Cashflows (2% Infl)'!L69,"OK","CheckFails")</f>
        <v>OK</v>
      </c>
    </row>
    <row r="70" spans="2:14" x14ac:dyDescent="0.25">
      <c r="B70" s="66">
        <f t="shared" si="2"/>
        <v>52413</v>
      </c>
      <c r="C70" s="4">
        <f t="shared" si="3"/>
        <v>28</v>
      </c>
      <c r="D70" s="14">
        <f t="shared" si="4"/>
        <v>3637.6554637215318</v>
      </c>
      <c r="E70" s="3">
        <f t="shared" si="8"/>
        <v>0</v>
      </c>
      <c r="F70" s="3">
        <f t="shared" si="0"/>
        <v>3637.6554637215318</v>
      </c>
      <c r="H70" s="66">
        <f t="shared" si="5"/>
        <v>52413</v>
      </c>
      <c r="I70" s="4">
        <f t="shared" si="6"/>
        <v>28</v>
      </c>
      <c r="J70" s="14">
        <f t="shared" si="7"/>
        <v>6171.350767230002</v>
      </c>
      <c r="K70" s="3">
        <f t="shared" si="9"/>
        <v>0</v>
      </c>
      <c r="L70" s="3">
        <f t="shared" si="1"/>
        <v>6171.350767230002</v>
      </c>
      <c r="N70" s="50" t="str">
        <f>IF(L70&gt;='Account Cashflows (2% Infl)'!L70,"OK","CheckFails")</f>
        <v>OK</v>
      </c>
    </row>
    <row r="71" spans="2:14" x14ac:dyDescent="0.25">
      <c r="B71" s="66">
        <f t="shared" si="2"/>
        <v>52596</v>
      </c>
      <c r="C71" s="4">
        <f t="shared" si="3"/>
        <v>28.5</v>
      </c>
      <c r="D71" s="14">
        <f t="shared" si="4"/>
        <v>3691.8170852475082</v>
      </c>
      <c r="E71" s="3">
        <f t="shared" si="8"/>
        <v>299.47425281358045</v>
      </c>
      <c r="F71" s="3">
        <f t="shared" si="0"/>
        <v>3392.3428324339279</v>
      </c>
      <c r="H71" s="66">
        <f t="shared" si="5"/>
        <v>52596</v>
      </c>
      <c r="I71" s="4">
        <f t="shared" si="6"/>
        <v>28.5</v>
      </c>
      <c r="J71" s="14">
        <f t="shared" si="7"/>
        <v>6263.2369746765962</v>
      </c>
      <c r="K71" s="3">
        <f t="shared" si="9"/>
        <v>299.47425281358045</v>
      </c>
      <c r="L71" s="3">
        <f t="shared" si="1"/>
        <v>5963.7627218630159</v>
      </c>
      <c r="N71" s="50" t="str">
        <f>IF(L71&gt;='Account Cashflows (2% Infl)'!L71,"OK","CheckFails")</f>
        <v>OK</v>
      </c>
    </row>
    <row r="72" spans="2:14" x14ac:dyDescent="0.25">
      <c r="B72" s="66">
        <f t="shared" si="2"/>
        <v>52779</v>
      </c>
      <c r="C72" s="4">
        <f t="shared" si="3"/>
        <v>29</v>
      </c>
      <c r="D72" s="14">
        <f t="shared" si="4"/>
        <v>3442.8519557989739</v>
      </c>
      <c r="E72" s="3">
        <f t="shared" si="8"/>
        <v>0</v>
      </c>
      <c r="F72" s="3">
        <f t="shared" si="0"/>
        <v>3442.8519557989739</v>
      </c>
      <c r="H72" s="66">
        <f t="shared" si="5"/>
        <v>52779</v>
      </c>
      <c r="I72" s="4">
        <f t="shared" si="6"/>
        <v>29</v>
      </c>
      <c r="J72" s="14">
        <f t="shared" si="7"/>
        <v>6052.5581184126977</v>
      </c>
      <c r="K72" s="3">
        <f t="shared" si="9"/>
        <v>0</v>
      </c>
      <c r="L72" s="3">
        <f t="shared" si="1"/>
        <v>6052.5581184126977</v>
      </c>
      <c r="N72" s="50" t="str">
        <f>IF(L72&gt;='Account Cashflows (2% Infl)'!L72,"OK","CheckFails")</f>
        <v>OK</v>
      </c>
    </row>
    <row r="73" spans="2:14" x14ac:dyDescent="0.25">
      <c r="B73" s="66">
        <f t="shared" si="2"/>
        <v>52962</v>
      </c>
      <c r="C73" s="4">
        <f t="shared" si="3"/>
        <v>29.5</v>
      </c>
      <c r="D73" s="14">
        <f t="shared" si="4"/>
        <v>3494.1131174069455</v>
      </c>
      <c r="E73" s="3">
        <f t="shared" si="8"/>
        <v>306.96110913391993</v>
      </c>
      <c r="F73" s="3">
        <f t="shared" si="0"/>
        <v>3187.1520082730258</v>
      </c>
      <c r="H73" s="66">
        <f t="shared" si="5"/>
        <v>52962</v>
      </c>
      <c r="I73" s="4">
        <f t="shared" si="6"/>
        <v>29.5</v>
      </c>
      <c r="J73" s="14">
        <f t="shared" si="7"/>
        <v>6142.6756035189064</v>
      </c>
      <c r="K73" s="3">
        <f t="shared" si="9"/>
        <v>306.96110913391993</v>
      </c>
      <c r="L73" s="3">
        <f t="shared" si="1"/>
        <v>5835.7144943849862</v>
      </c>
      <c r="N73" s="50" t="str">
        <f>IF(L73&gt;='Account Cashflows (2% Infl)'!L73,"OK","CheckFails")</f>
        <v>OK</v>
      </c>
    </row>
    <row r="74" spans="2:14" x14ac:dyDescent="0.25">
      <c r="B74" s="66">
        <f t="shared" si="2"/>
        <v>53144</v>
      </c>
      <c r="C74" s="4">
        <f t="shared" si="3"/>
        <v>30</v>
      </c>
      <c r="D74" s="14">
        <f t="shared" si="4"/>
        <v>3234.6060133428841</v>
      </c>
      <c r="E74" s="3">
        <f t="shared" si="8"/>
        <v>0</v>
      </c>
      <c r="F74" s="3">
        <f t="shared" si="0"/>
        <v>3234.6060133428841</v>
      </c>
      <c r="H74" s="66">
        <f t="shared" si="5"/>
        <v>53144</v>
      </c>
      <c r="I74" s="4">
        <f t="shared" si="6"/>
        <v>30</v>
      </c>
      <c r="J74" s="14">
        <f t="shared" si="7"/>
        <v>5922.603360835019</v>
      </c>
      <c r="K74" s="3">
        <f t="shared" si="9"/>
        <v>0</v>
      </c>
      <c r="L74" s="3">
        <f t="shared" si="1"/>
        <v>5922.603360835019</v>
      </c>
      <c r="N74" s="50" t="str">
        <f>IF(L74&gt;='Account Cashflows (2% Infl)'!L74,"OK","CheckFails")</f>
        <v>OK</v>
      </c>
    </row>
    <row r="75" spans="2:14" x14ac:dyDescent="0.25">
      <c r="B75" s="66">
        <f t="shared" si="2"/>
        <v>53327</v>
      </c>
      <c r="C75" s="4">
        <f t="shared" si="3"/>
        <v>30.5</v>
      </c>
      <c r="D75" s="14">
        <f t="shared" si="4"/>
        <v>3282.7665685212169</v>
      </c>
      <c r="E75" s="3">
        <f t="shared" si="8"/>
        <v>314.63513686226793</v>
      </c>
      <c r="F75" s="3">
        <f t="shared" si="0"/>
        <v>2968.1314316589487</v>
      </c>
      <c r="H75" s="66">
        <f t="shared" si="5"/>
        <v>53327</v>
      </c>
      <c r="I75" s="4">
        <f t="shared" si="6"/>
        <v>30.5</v>
      </c>
      <c r="J75" s="14">
        <f t="shared" si="7"/>
        <v>6010.7859292165358</v>
      </c>
      <c r="K75" s="3">
        <f t="shared" si="9"/>
        <v>314.63513686226793</v>
      </c>
      <c r="L75" s="3">
        <f t="shared" si="1"/>
        <v>5696.1507923542677</v>
      </c>
      <c r="N75" s="50" t="str">
        <f>IF(L75&gt;='Account Cashflows (2% Infl)'!L75,"OK","CheckFails")</f>
        <v>OK</v>
      </c>
    </row>
    <row r="76" spans="2:14" x14ac:dyDescent="0.25">
      <c r="B76" s="66">
        <f t="shared" si="2"/>
        <v>53509</v>
      </c>
      <c r="C76" s="4">
        <f t="shared" si="3"/>
        <v>31</v>
      </c>
      <c r="D76" s="14">
        <f t="shared" si="4"/>
        <v>3012.3244050848598</v>
      </c>
      <c r="E76" s="3">
        <f t="shared" si="8"/>
        <v>0</v>
      </c>
      <c r="F76" s="3">
        <f t="shared" si="0"/>
        <v>3012.3244050848598</v>
      </c>
      <c r="H76" s="66">
        <f t="shared" si="5"/>
        <v>53509</v>
      </c>
      <c r="I76" s="4">
        <f t="shared" si="6"/>
        <v>31</v>
      </c>
      <c r="J76" s="14">
        <f t="shared" si="7"/>
        <v>5780.9616730017588</v>
      </c>
      <c r="K76" s="3">
        <f t="shared" si="9"/>
        <v>0</v>
      </c>
      <c r="L76" s="3">
        <f t="shared" si="1"/>
        <v>5780.9616730017588</v>
      </c>
      <c r="N76" s="50" t="str">
        <f>IF(L76&gt;='Account Cashflows (2% Infl)'!L76,"OK","CheckFails")</f>
        <v>OK</v>
      </c>
    </row>
    <row r="77" spans="2:14" x14ac:dyDescent="0.25">
      <c r="B77" s="66">
        <f t="shared" si="2"/>
        <v>53692</v>
      </c>
      <c r="C77" s="4">
        <f t="shared" si="3"/>
        <v>31.5</v>
      </c>
      <c r="D77" s="14">
        <f t="shared" si="4"/>
        <v>3057.175374608717</v>
      </c>
      <c r="E77" s="3">
        <f t="shared" si="8"/>
        <v>322.50101528382459</v>
      </c>
      <c r="F77" s="3">
        <f t="shared" si="0"/>
        <v>2734.6743593248925</v>
      </c>
      <c r="H77" s="66">
        <f t="shared" si="5"/>
        <v>53692</v>
      </c>
      <c r="I77" s="4">
        <f t="shared" si="6"/>
        <v>31.5</v>
      </c>
      <c r="J77" s="14">
        <f t="shared" si="7"/>
        <v>5867.0353161248959</v>
      </c>
      <c r="K77" s="3">
        <f t="shared" si="9"/>
        <v>322.50101528382459</v>
      </c>
      <c r="L77" s="3">
        <f t="shared" si="1"/>
        <v>5544.5343008410709</v>
      </c>
      <c r="N77" s="50" t="str">
        <f>IF(L77&gt;='Account Cashflows (2% Infl)'!L77,"OK","CheckFails")</f>
        <v>OK</v>
      </c>
    </row>
    <row r="78" spans="2:14" x14ac:dyDescent="0.25">
      <c r="B78" s="66">
        <f t="shared" si="2"/>
        <v>53874</v>
      </c>
      <c r="C78" s="4">
        <f t="shared" si="3"/>
        <v>32</v>
      </c>
      <c r="D78" s="14">
        <f t="shared" si="4"/>
        <v>2775.3913538626371</v>
      </c>
      <c r="E78" s="3">
        <f t="shared" si="8"/>
        <v>0</v>
      </c>
      <c r="F78" s="3">
        <f t="shared" si="0"/>
        <v>2775.3913538626371</v>
      </c>
      <c r="H78" s="66">
        <f t="shared" si="5"/>
        <v>53874</v>
      </c>
      <c r="I78" s="4">
        <f t="shared" si="6"/>
        <v>32</v>
      </c>
      <c r="J78" s="14">
        <f t="shared" si="7"/>
        <v>5627.0877398170433</v>
      </c>
      <c r="K78" s="3">
        <f t="shared" si="9"/>
        <v>0</v>
      </c>
      <c r="L78" s="3">
        <f t="shared" si="1"/>
        <v>5627.0877398170433</v>
      </c>
      <c r="N78" s="50" t="str">
        <f>IF(L78&gt;='Account Cashflows (2% Infl)'!L78,"OK","CheckFails")</f>
        <v>OK</v>
      </c>
    </row>
    <row r="79" spans="2:14" x14ac:dyDescent="0.25">
      <c r="B79" s="66">
        <f t="shared" si="2"/>
        <v>54057</v>
      </c>
      <c r="C79" s="4">
        <f t="shared" si="3"/>
        <v>32.5</v>
      </c>
      <c r="D79" s="14">
        <f t="shared" si="4"/>
        <v>2816.7145901046392</v>
      </c>
      <c r="E79" s="3">
        <f t="shared" si="8"/>
        <v>330.56354066592019</v>
      </c>
      <c r="F79" s="3">
        <f t="shared" ref="F79:F113" si="10">D79-E79</f>
        <v>2486.1510494387189</v>
      </c>
      <c r="H79" s="66">
        <f t="shared" si="5"/>
        <v>54057</v>
      </c>
      <c r="I79" s="4">
        <f t="shared" si="6"/>
        <v>32.5</v>
      </c>
      <c r="J79" s="14">
        <f t="shared" si="7"/>
        <v>5710.8703298663031</v>
      </c>
      <c r="K79" s="3">
        <f t="shared" si="9"/>
        <v>330.56354066592019</v>
      </c>
      <c r="L79" s="3">
        <f t="shared" ref="L79:L113" si="11">J79-K79</f>
        <v>5380.3067892003828</v>
      </c>
      <c r="N79" s="50" t="str">
        <f>IF(L79&gt;='Account Cashflows (2% Infl)'!L79,"OK","CheckFails")</f>
        <v>OK</v>
      </c>
    </row>
    <row r="80" spans="2:14" x14ac:dyDescent="0.25">
      <c r="B80" s="66">
        <f t="shared" ref="B80:B113" si="12">IF(MONTH(B79)=7,DATE(YEAR(B79),12,31),DATE(YEAR(B79)+1,7,1))</f>
        <v>54240</v>
      </c>
      <c r="C80" s="4">
        <f t="shared" ref="C80:C113" si="13">C79+0.5</f>
        <v>33</v>
      </c>
      <c r="D80" s="14">
        <f t="shared" ref="D80:D113" si="14">F79*IF(C80&lt;=5,(1+$D$7)^0.5,(1+$D$8)^0.5)</f>
        <v>2523.1677415193785</v>
      </c>
      <c r="E80" s="3">
        <f t="shared" si="8"/>
        <v>0</v>
      </c>
      <c r="F80" s="3">
        <f t="shared" si="10"/>
        <v>2523.1677415193785</v>
      </c>
      <c r="H80" s="66">
        <f t="shared" ref="H80:H113" si="15">IF(MONTH(H79)=7,DATE(YEAR(H79),12,31),DATE(YEAR(H79)+1,7,1))</f>
        <v>54240</v>
      </c>
      <c r="I80" s="4">
        <f t="shared" ref="I80:I113" si="16">I79+0.5</f>
        <v>33</v>
      </c>
      <c r="J80" s="14">
        <f t="shared" ref="J80:J113" si="17">L79*IF(I80&lt;=5,(1+$J$7)^0.5,(1+$J$8)^0.5)</f>
        <v>5460.4150190524169</v>
      </c>
      <c r="K80" s="3">
        <f t="shared" si="9"/>
        <v>0</v>
      </c>
      <c r="L80" s="3">
        <f t="shared" si="11"/>
        <v>5460.4150190524169</v>
      </c>
      <c r="N80" s="50" t="str">
        <f>IF(L80&gt;='Account Cashflows (2% Infl)'!L80,"OK","CheckFails")</f>
        <v>OK</v>
      </c>
    </row>
    <row r="81" spans="2:14" x14ac:dyDescent="0.25">
      <c r="B81" s="66">
        <f t="shared" si="12"/>
        <v>54423</v>
      </c>
      <c r="C81" s="4">
        <f t="shared" si="13"/>
        <v>33.5</v>
      </c>
      <c r="D81" s="14">
        <f t="shared" si="14"/>
        <v>2560.7355809218807</v>
      </c>
      <c r="E81" s="3">
        <f t="shared" ref="E81:E113" si="18">E79*(1+$D$9)*IF(E79=0,0,1)</f>
        <v>338.82762918256816</v>
      </c>
      <c r="F81" s="3">
        <f t="shared" si="10"/>
        <v>2221.9079517393125</v>
      </c>
      <c r="H81" s="66">
        <f t="shared" si="15"/>
        <v>54423</v>
      </c>
      <c r="I81" s="4">
        <f t="shared" si="16"/>
        <v>33.5</v>
      </c>
      <c r="J81" s="14">
        <f t="shared" si="17"/>
        <v>5541.7159928763949</v>
      </c>
      <c r="K81" s="3">
        <f t="shared" ref="K81:K113" si="19">K79*(1+$J$9)*IF(K79=0,0,1)</f>
        <v>338.82762918256816</v>
      </c>
      <c r="L81" s="3">
        <f t="shared" si="11"/>
        <v>5202.8883636938272</v>
      </c>
      <c r="N81" s="50" t="str">
        <f>IF(L81&gt;='Account Cashflows (2% Infl)'!L81,"OK","CheckFails")</f>
        <v>OK</v>
      </c>
    </row>
    <row r="82" spans="2:14" x14ac:dyDescent="0.25">
      <c r="B82" s="66">
        <f t="shared" si="12"/>
        <v>54605</v>
      </c>
      <c r="C82" s="4">
        <f t="shared" si="13"/>
        <v>34</v>
      </c>
      <c r="D82" s="14">
        <f t="shared" si="14"/>
        <v>2254.9902869818438</v>
      </c>
      <c r="E82" s="3">
        <f t="shared" si="18"/>
        <v>0</v>
      </c>
      <c r="F82" s="3">
        <f t="shared" si="10"/>
        <v>2254.9902869818438</v>
      </c>
      <c r="H82" s="66">
        <f t="shared" si="15"/>
        <v>54605</v>
      </c>
      <c r="I82" s="4">
        <f t="shared" si="16"/>
        <v>34</v>
      </c>
      <c r="J82" s="14">
        <f t="shared" si="17"/>
        <v>5280.3549828408741</v>
      </c>
      <c r="K82" s="3">
        <f t="shared" si="19"/>
        <v>0</v>
      </c>
      <c r="L82" s="3">
        <f t="shared" si="11"/>
        <v>5280.3549828408741</v>
      </c>
      <c r="N82" s="50" t="str">
        <f>IF(L82&gt;='Account Cashflows (2% Infl)'!L82,"OK","CheckFails")</f>
        <v>OK</v>
      </c>
    </row>
    <row r="83" spans="2:14" x14ac:dyDescent="0.25">
      <c r="B83" s="66">
        <f t="shared" si="12"/>
        <v>54788</v>
      </c>
      <c r="C83" s="4">
        <f t="shared" si="13"/>
        <v>34.5</v>
      </c>
      <c r="D83" s="14">
        <f t="shared" si="14"/>
        <v>2288.5651902914919</v>
      </c>
      <c r="E83" s="3">
        <f t="shared" si="18"/>
        <v>347.29831991213234</v>
      </c>
      <c r="F83" s="3">
        <f t="shared" si="10"/>
        <v>1941.2668703793597</v>
      </c>
      <c r="H83" s="66">
        <f t="shared" si="15"/>
        <v>54788</v>
      </c>
      <c r="I83" s="4">
        <f t="shared" si="16"/>
        <v>34.5</v>
      </c>
      <c r="J83" s="14">
        <f t="shared" si="17"/>
        <v>5358.9750146046417</v>
      </c>
      <c r="K83" s="3">
        <f t="shared" si="19"/>
        <v>347.29831991213234</v>
      </c>
      <c r="L83" s="3">
        <f t="shared" si="11"/>
        <v>5011.676694692509</v>
      </c>
      <c r="N83" s="50" t="str">
        <f>IF(L83&gt;='Account Cashflows (2% Infl)'!L83,"OK","CheckFails")</f>
        <v>OK</v>
      </c>
    </row>
    <row r="84" spans="2:14" x14ac:dyDescent="0.25">
      <c r="B84" s="66">
        <f t="shared" si="12"/>
        <v>54970</v>
      </c>
      <c r="C84" s="4">
        <f t="shared" si="13"/>
        <v>35</v>
      </c>
      <c r="D84" s="14">
        <f t="shared" si="14"/>
        <v>1970.1706966386055</v>
      </c>
      <c r="E84" s="3">
        <f t="shared" si="18"/>
        <v>0</v>
      </c>
      <c r="F84" s="3">
        <f t="shared" si="10"/>
        <v>1970.1706966386055</v>
      </c>
      <c r="H84" s="66">
        <f t="shared" si="15"/>
        <v>54970</v>
      </c>
      <c r="I84" s="4">
        <f t="shared" si="16"/>
        <v>35</v>
      </c>
      <c r="J84" s="14">
        <f t="shared" si="17"/>
        <v>5086.296333373406</v>
      </c>
      <c r="K84" s="3">
        <f t="shared" si="19"/>
        <v>0</v>
      </c>
      <c r="L84" s="3">
        <f t="shared" si="11"/>
        <v>5086.296333373406</v>
      </c>
      <c r="N84" s="50" t="str">
        <f>IF(L84&gt;='Account Cashflows (2% Infl)'!L84,"OK","CheckFails")</f>
        <v>OK</v>
      </c>
    </row>
    <row r="85" spans="2:14" x14ac:dyDescent="0.25">
      <c r="B85" s="66">
        <f t="shared" si="12"/>
        <v>55153</v>
      </c>
      <c r="C85" s="4">
        <f t="shared" si="13"/>
        <v>35.5</v>
      </c>
      <c r="D85" s="14">
        <f t="shared" si="14"/>
        <v>1999.5048764907406</v>
      </c>
      <c r="E85" s="3">
        <f t="shared" si="18"/>
        <v>355.98077790993563</v>
      </c>
      <c r="F85" s="3">
        <f t="shared" si="10"/>
        <v>1643.524098580805</v>
      </c>
      <c r="H85" s="66">
        <f t="shared" si="15"/>
        <v>55153</v>
      </c>
      <c r="I85" s="4">
        <f t="shared" si="16"/>
        <v>35.5</v>
      </c>
      <c r="J85" s="14">
        <f t="shared" si="17"/>
        <v>5162.0269955332842</v>
      </c>
      <c r="K85" s="3">
        <f t="shared" si="19"/>
        <v>355.98077790993563</v>
      </c>
      <c r="L85" s="3">
        <f t="shared" si="11"/>
        <v>4806.0462176233486</v>
      </c>
      <c r="N85" s="50" t="str">
        <f>IF(L85&gt;='Account Cashflows (2% Infl)'!L85,"OK","CheckFails")</f>
        <v>OK</v>
      </c>
    </row>
    <row r="86" spans="2:14" x14ac:dyDescent="0.25">
      <c r="B86" s="66">
        <f t="shared" si="12"/>
        <v>55335</v>
      </c>
      <c r="C86" s="4">
        <f t="shared" si="13"/>
        <v>36</v>
      </c>
      <c r="D86" s="14">
        <f t="shared" si="14"/>
        <v>1667.9947861112526</v>
      </c>
      <c r="E86" s="3">
        <f t="shared" si="18"/>
        <v>0</v>
      </c>
      <c r="F86" s="3">
        <f t="shared" si="10"/>
        <v>1667.9947861112526</v>
      </c>
      <c r="H86" s="66">
        <f t="shared" si="15"/>
        <v>55335</v>
      </c>
      <c r="I86" s="4">
        <f t="shared" si="16"/>
        <v>36</v>
      </c>
      <c r="J86" s="14">
        <f t="shared" si="17"/>
        <v>4877.6041919480967</v>
      </c>
      <c r="K86" s="3">
        <f t="shared" si="19"/>
        <v>0</v>
      </c>
      <c r="L86" s="3">
        <f t="shared" si="11"/>
        <v>4877.6041919480967</v>
      </c>
      <c r="N86" s="50" t="str">
        <f>IF(L86&gt;='Account Cashflows (2% Infl)'!L86,"OK","CheckFails")</f>
        <v>OK</v>
      </c>
    </row>
    <row r="87" spans="2:14" x14ac:dyDescent="0.25">
      <c r="B87" s="66">
        <f t="shared" si="12"/>
        <v>55518</v>
      </c>
      <c r="C87" s="4">
        <f t="shared" si="13"/>
        <v>36.5</v>
      </c>
      <c r="D87" s="14">
        <f t="shared" si="14"/>
        <v>1692.8298215382292</v>
      </c>
      <c r="E87" s="3">
        <f t="shared" si="18"/>
        <v>364.88029735768396</v>
      </c>
      <c r="F87" s="3">
        <f t="shared" si="10"/>
        <v>1327.9495241805453</v>
      </c>
      <c r="H87" s="66">
        <f t="shared" si="15"/>
        <v>55518</v>
      </c>
      <c r="I87" s="4">
        <f t="shared" si="16"/>
        <v>36.5</v>
      </c>
      <c r="J87" s="14">
        <f t="shared" si="17"/>
        <v>4950.227604152049</v>
      </c>
      <c r="K87" s="3">
        <f t="shared" si="19"/>
        <v>364.88029735768396</v>
      </c>
      <c r="L87" s="3">
        <f t="shared" si="11"/>
        <v>4585.3473067943651</v>
      </c>
      <c r="N87" s="50" t="str">
        <f>IF(L87&gt;='Account Cashflows (2% Infl)'!L87,"OK","CheckFails")</f>
        <v>OK</v>
      </c>
    </row>
    <row r="88" spans="2:14" x14ac:dyDescent="0.25">
      <c r="B88" s="66">
        <f t="shared" si="12"/>
        <v>55701</v>
      </c>
      <c r="C88" s="4">
        <f t="shared" si="13"/>
        <v>37</v>
      </c>
      <c r="D88" s="14">
        <f t="shared" si="14"/>
        <v>1347.7215724824161</v>
      </c>
      <c r="E88" s="3">
        <f t="shared" si="18"/>
        <v>0</v>
      </c>
      <c r="F88" s="3">
        <f t="shared" si="10"/>
        <v>1347.7215724824161</v>
      </c>
      <c r="H88" s="66">
        <f t="shared" si="15"/>
        <v>55701</v>
      </c>
      <c r="I88" s="4">
        <f t="shared" si="16"/>
        <v>37</v>
      </c>
      <c r="J88" s="14">
        <f t="shared" si="17"/>
        <v>4653.6192604943653</v>
      </c>
      <c r="K88" s="3">
        <f t="shared" si="19"/>
        <v>0</v>
      </c>
      <c r="L88" s="3">
        <f t="shared" si="11"/>
        <v>4653.6192604943653</v>
      </c>
      <c r="N88" s="50" t="str">
        <f>IF(L88&gt;='Account Cashflows (2% Infl)'!L88,"OK","CheckFails")</f>
        <v>OK</v>
      </c>
    </row>
    <row r="89" spans="2:14" x14ac:dyDescent="0.25">
      <c r="B89" s="66">
        <f t="shared" si="12"/>
        <v>55884</v>
      </c>
      <c r="C89" s="4">
        <f t="shared" si="13"/>
        <v>37.5</v>
      </c>
      <c r="D89" s="14">
        <f t="shared" si="14"/>
        <v>1367.7880099059616</v>
      </c>
      <c r="E89" s="3">
        <f t="shared" si="18"/>
        <v>374.00230479162605</v>
      </c>
      <c r="F89" s="3">
        <f t="shared" si="10"/>
        <v>993.78570511433554</v>
      </c>
      <c r="H89" s="66">
        <f t="shared" si="15"/>
        <v>55884</v>
      </c>
      <c r="I89" s="4">
        <f t="shared" si="16"/>
        <v>37.5</v>
      </c>
      <c r="J89" s="14">
        <f t="shared" si="17"/>
        <v>4722.9077259981959</v>
      </c>
      <c r="K89" s="3">
        <f t="shared" si="19"/>
        <v>374.00230479162605</v>
      </c>
      <c r="L89" s="3">
        <f t="shared" si="11"/>
        <v>4348.9054212065703</v>
      </c>
      <c r="N89" s="50" t="str">
        <f>IF(L89&gt;='Account Cashflows (2% Infl)'!L89,"OK","CheckFails")</f>
        <v>OK</v>
      </c>
    </row>
    <row r="90" spans="2:14" x14ac:dyDescent="0.25">
      <c r="B90" s="66">
        <f t="shared" si="12"/>
        <v>56066</v>
      </c>
      <c r="C90" s="4">
        <f t="shared" si="13"/>
        <v>38</v>
      </c>
      <c r="D90" s="14">
        <f t="shared" si="14"/>
        <v>1008.5823360144104</v>
      </c>
      <c r="E90" s="3">
        <f t="shared" si="18"/>
        <v>0</v>
      </c>
      <c r="F90" s="3">
        <f t="shared" si="10"/>
        <v>1008.5823360144104</v>
      </c>
      <c r="H90" s="66">
        <f t="shared" si="15"/>
        <v>56066</v>
      </c>
      <c r="I90" s="4">
        <f t="shared" si="16"/>
        <v>38</v>
      </c>
      <c r="J90" s="14">
        <f t="shared" si="17"/>
        <v>4413.6569546667188</v>
      </c>
      <c r="K90" s="3">
        <f t="shared" si="19"/>
        <v>0</v>
      </c>
      <c r="L90" s="3">
        <f t="shared" si="11"/>
        <v>4413.6569546667188</v>
      </c>
      <c r="N90" s="50" t="str">
        <f>IF(L90&gt;='Account Cashflows (2% Infl)'!L90,"OK","CheckFails")</f>
        <v>OK</v>
      </c>
    </row>
    <row r="91" spans="2:14" x14ac:dyDescent="0.25">
      <c r="B91" s="66">
        <f t="shared" si="12"/>
        <v>56249</v>
      </c>
      <c r="C91" s="4">
        <f t="shared" si="13"/>
        <v>38.5</v>
      </c>
      <c r="D91" s="14">
        <f t="shared" si="14"/>
        <v>1023.5992762677657</v>
      </c>
      <c r="E91" s="3">
        <f t="shared" si="18"/>
        <v>383.35236241141666</v>
      </c>
      <c r="F91" s="3">
        <f t="shared" si="10"/>
        <v>640.24691385634901</v>
      </c>
      <c r="H91" s="66">
        <f t="shared" si="15"/>
        <v>56249</v>
      </c>
      <c r="I91" s="4">
        <f t="shared" si="16"/>
        <v>38.5</v>
      </c>
      <c r="J91" s="14">
        <f t="shared" si="17"/>
        <v>4479.3725838427672</v>
      </c>
      <c r="K91" s="3">
        <f t="shared" si="19"/>
        <v>383.35236241141666</v>
      </c>
      <c r="L91" s="3">
        <f t="shared" si="11"/>
        <v>4096.0202214313504</v>
      </c>
      <c r="N91" s="50" t="str">
        <f>IF(L91&gt;='Account Cashflows (2% Infl)'!L91,"OK","CheckFails")</f>
        <v>OK</v>
      </c>
    </row>
    <row r="92" spans="2:14" x14ac:dyDescent="0.25">
      <c r="B92" s="66">
        <f t="shared" si="12"/>
        <v>56431</v>
      </c>
      <c r="C92" s="4">
        <f t="shared" si="13"/>
        <v>39</v>
      </c>
      <c r="D92" s="14">
        <f t="shared" si="14"/>
        <v>649.77965036130252</v>
      </c>
      <c r="E92" s="3">
        <f t="shared" si="18"/>
        <v>0</v>
      </c>
      <c r="F92" s="3">
        <f t="shared" si="10"/>
        <v>649.77965036130252</v>
      </c>
      <c r="H92" s="66">
        <f t="shared" si="15"/>
        <v>56431</v>
      </c>
      <c r="I92" s="4">
        <f t="shared" si="16"/>
        <v>39</v>
      </c>
      <c r="J92" s="14">
        <f t="shared" si="17"/>
        <v>4157.00650757318</v>
      </c>
      <c r="K92" s="3">
        <f t="shared" si="19"/>
        <v>0</v>
      </c>
      <c r="L92" s="3">
        <f t="shared" si="11"/>
        <v>4157.00650757318</v>
      </c>
      <c r="N92" s="50" t="str">
        <f>IF(L92&gt;='Account Cashflows (2% Infl)'!L92,"OK","CheckFails")</f>
        <v>OK</v>
      </c>
    </row>
    <row r="93" spans="2:14" x14ac:dyDescent="0.25">
      <c r="B93" s="66">
        <f t="shared" si="12"/>
        <v>56614</v>
      </c>
      <c r="C93" s="4">
        <f t="shared" si="13"/>
        <v>39.5</v>
      </c>
      <c r="D93" s="14">
        <f t="shared" si="14"/>
        <v>659.45432127203946</v>
      </c>
      <c r="E93" s="3">
        <f t="shared" si="18"/>
        <v>392.93617147170204</v>
      </c>
      <c r="F93" s="3">
        <f t="shared" si="10"/>
        <v>266.51814980033743</v>
      </c>
      <c r="H93" s="66">
        <f t="shared" si="15"/>
        <v>56614</v>
      </c>
      <c r="I93" s="4">
        <f t="shared" si="16"/>
        <v>39.5</v>
      </c>
      <c r="J93" s="14">
        <f t="shared" si="17"/>
        <v>4218.900828074291</v>
      </c>
      <c r="K93" s="3">
        <f t="shared" si="19"/>
        <v>392.93617147170204</v>
      </c>
      <c r="L93" s="3">
        <f t="shared" si="11"/>
        <v>3825.964656602589</v>
      </c>
      <c r="N93" s="50" t="str">
        <f>IF(L93&gt;='Account Cashflows (2% Infl)'!L93,"OK","CheckFails")</f>
        <v>OK</v>
      </c>
    </row>
    <row r="94" spans="2:14" x14ac:dyDescent="0.25">
      <c r="B94" s="66">
        <f t="shared" si="12"/>
        <v>56796</v>
      </c>
      <c r="C94" s="4">
        <f t="shared" si="13"/>
        <v>40</v>
      </c>
      <c r="D94" s="14">
        <f t="shared" si="14"/>
        <v>270.48638024526292</v>
      </c>
      <c r="E94" s="3">
        <f t="shared" si="18"/>
        <v>0</v>
      </c>
      <c r="F94" s="3">
        <f t="shared" si="10"/>
        <v>270.48638024526292</v>
      </c>
      <c r="H94" s="66">
        <f t="shared" si="15"/>
        <v>56796</v>
      </c>
      <c r="I94" s="4">
        <f t="shared" si="16"/>
        <v>40</v>
      </c>
      <c r="J94" s="14">
        <f t="shared" si="17"/>
        <v>3882.9300431734964</v>
      </c>
      <c r="K94" s="3">
        <f t="shared" si="19"/>
        <v>0</v>
      </c>
      <c r="L94" s="3">
        <f t="shared" si="11"/>
        <v>3882.9300431734964</v>
      </c>
      <c r="N94" s="50" t="str">
        <f>IF(L94&gt;='Account Cashflows (2% Infl)'!L94,"OK","CheckFails")</f>
        <v>OK</v>
      </c>
    </row>
    <row r="95" spans="2:14" x14ac:dyDescent="0.25">
      <c r="B95" s="66">
        <f t="shared" si="12"/>
        <v>56979</v>
      </c>
      <c r="C95" s="4">
        <f t="shared" si="13"/>
        <v>40.5</v>
      </c>
      <c r="D95" s="14">
        <f t="shared" si="14"/>
        <v>274.51369429434754</v>
      </c>
      <c r="E95" s="3">
        <f t="shared" si="18"/>
        <v>402.75957575849458</v>
      </c>
      <c r="F95" s="3">
        <f t="shared" si="10"/>
        <v>-128.24588146414703</v>
      </c>
      <c r="H95" s="66">
        <f t="shared" si="15"/>
        <v>56979</v>
      </c>
      <c r="I95" s="4">
        <f t="shared" si="16"/>
        <v>40.5</v>
      </c>
      <c r="J95" s="14">
        <f t="shared" si="17"/>
        <v>3940.7435963006665</v>
      </c>
      <c r="K95" s="3">
        <f t="shared" si="19"/>
        <v>402.75957575849458</v>
      </c>
      <c r="L95" s="3">
        <f t="shared" si="11"/>
        <v>3537.9840205421719</v>
      </c>
      <c r="N95" s="50" t="str">
        <f>IF(L95&gt;='Account Cashflows (2% Infl)'!L95,"OK","CheckFails")</f>
        <v>OK</v>
      </c>
    </row>
    <row r="96" spans="2:14" x14ac:dyDescent="0.25">
      <c r="B96" s="66">
        <f t="shared" si="12"/>
        <v>57162</v>
      </c>
      <c r="C96" s="4">
        <f t="shared" si="13"/>
        <v>41</v>
      </c>
      <c r="D96" s="14">
        <f t="shared" si="14"/>
        <v>-130.15535446492984</v>
      </c>
      <c r="E96" s="3">
        <f t="shared" si="18"/>
        <v>0</v>
      </c>
      <c r="F96" s="3">
        <f t="shared" si="10"/>
        <v>-130.15535446492984</v>
      </c>
      <c r="H96" s="66">
        <f t="shared" si="15"/>
        <v>57162</v>
      </c>
      <c r="I96" s="4">
        <f t="shared" si="16"/>
        <v>41</v>
      </c>
      <c r="J96" s="14">
        <f t="shared" si="17"/>
        <v>3590.6616183511505</v>
      </c>
      <c r="K96" s="3">
        <f t="shared" si="19"/>
        <v>0</v>
      </c>
      <c r="L96" s="3">
        <f t="shared" si="11"/>
        <v>3590.6616183511505</v>
      </c>
      <c r="N96" s="50" t="str">
        <f>IF(L96&gt;='Account Cashflows (2% Infl)'!L96,"OK","CheckFails")</f>
        <v>OK</v>
      </c>
    </row>
    <row r="97" spans="2:14" x14ac:dyDescent="0.25">
      <c r="B97" s="66">
        <f t="shared" si="12"/>
        <v>57345</v>
      </c>
      <c r="C97" s="4">
        <f t="shared" si="13"/>
        <v>41.5</v>
      </c>
      <c r="D97" s="14">
        <f t="shared" si="14"/>
        <v>-132.09325790807145</v>
      </c>
      <c r="E97" s="3">
        <f t="shared" si="18"/>
        <v>412.82856515245692</v>
      </c>
      <c r="F97" s="3">
        <f t="shared" si="10"/>
        <v>-544.92182306052837</v>
      </c>
      <c r="H97" s="66">
        <f t="shared" si="15"/>
        <v>57345</v>
      </c>
      <c r="I97" s="4">
        <f t="shared" si="16"/>
        <v>41.5</v>
      </c>
      <c r="J97" s="14">
        <f t="shared" si="17"/>
        <v>3644.1235411584371</v>
      </c>
      <c r="K97" s="3">
        <f t="shared" si="19"/>
        <v>412.82856515245692</v>
      </c>
      <c r="L97" s="3">
        <f t="shared" si="11"/>
        <v>3231.2949760059801</v>
      </c>
      <c r="N97" s="50" t="str">
        <f>IF(L97&gt;='Account Cashflows (2% Infl)'!L97,"OK","CheckFails")</f>
        <v>OK</v>
      </c>
    </row>
    <row r="98" spans="2:14" x14ac:dyDescent="0.25">
      <c r="B98" s="66">
        <f t="shared" si="12"/>
        <v>57527</v>
      </c>
      <c r="C98" s="4">
        <f t="shared" si="13"/>
        <v>42</v>
      </c>
      <c r="D98" s="14">
        <f t="shared" si="14"/>
        <v>-553.03524936936708</v>
      </c>
      <c r="E98" s="3">
        <f t="shared" si="18"/>
        <v>0</v>
      </c>
      <c r="F98" s="3">
        <f t="shared" si="10"/>
        <v>-553.03524936936708</v>
      </c>
      <c r="H98" s="66">
        <f t="shared" si="15"/>
        <v>57527</v>
      </c>
      <c r="I98" s="4">
        <f t="shared" si="16"/>
        <v>42</v>
      </c>
      <c r="J98" s="14">
        <f t="shared" si="17"/>
        <v>3279.4062326311955</v>
      </c>
      <c r="K98" s="3">
        <f t="shared" si="19"/>
        <v>0</v>
      </c>
      <c r="L98" s="3">
        <f t="shared" si="11"/>
        <v>3279.4062326311955</v>
      </c>
      <c r="N98" s="50" t="str">
        <f>IF(L98&gt;='Account Cashflows (2% Infl)'!L98,"OK","CheckFails")</f>
        <v>OK</v>
      </c>
    </row>
    <row r="99" spans="2:14" x14ac:dyDescent="0.25">
      <c r="B99" s="66">
        <f t="shared" si="12"/>
        <v>57710</v>
      </c>
      <c r="C99" s="4">
        <f t="shared" si="13"/>
        <v>42.5</v>
      </c>
      <c r="D99" s="14">
        <f t="shared" si="14"/>
        <v>-561.26947775234419</v>
      </c>
      <c r="E99" s="3">
        <f t="shared" si="18"/>
        <v>423.14927928126832</v>
      </c>
      <c r="F99" s="3">
        <f t="shared" si="10"/>
        <v>-984.41875703361256</v>
      </c>
      <c r="H99" s="66">
        <f t="shared" si="15"/>
        <v>57710</v>
      </c>
      <c r="I99" s="4">
        <f t="shared" si="16"/>
        <v>42.5</v>
      </c>
      <c r="J99" s="14">
        <f t="shared" si="17"/>
        <v>3328.2338252861591</v>
      </c>
      <c r="K99" s="3">
        <f t="shared" si="19"/>
        <v>423.14927928126832</v>
      </c>
      <c r="L99" s="3">
        <f t="shared" si="11"/>
        <v>2905.0845460048909</v>
      </c>
      <c r="N99" s="50" t="str">
        <f>IF(L99&gt;='Account Cashflows (2% Infl)'!L99,"OK","CheckFails")</f>
        <v>OK</v>
      </c>
    </row>
    <row r="100" spans="2:14" x14ac:dyDescent="0.25">
      <c r="B100" s="66">
        <f t="shared" si="12"/>
        <v>57892</v>
      </c>
      <c r="C100" s="4">
        <f t="shared" si="13"/>
        <v>43</v>
      </c>
      <c r="D100" s="14">
        <f t="shared" si="14"/>
        <v>-999.07592197769975</v>
      </c>
      <c r="E100" s="3">
        <f t="shared" si="18"/>
        <v>0</v>
      </c>
      <c r="F100" s="3">
        <f t="shared" si="10"/>
        <v>-999.07592197769975</v>
      </c>
      <c r="H100" s="66">
        <f t="shared" si="15"/>
        <v>57892</v>
      </c>
      <c r="I100" s="4">
        <f t="shared" si="16"/>
        <v>43</v>
      </c>
      <c r="J100" s="14">
        <f t="shared" si="17"/>
        <v>2948.3388044828798</v>
      </c>
      <c r="K100" s="3">
        <f t="shared" si="19"/>
        <v>0</v>
      </c>
      <c r="L100" s="3">
        <f t="shared" si="11"/>
        <v>2948.3388044828798</v>
      </c>
      <c r="N100" s="50" t="str">
        <f>IF(L100&gt;='Account Cashflows (2% Infl)'!L100,"OK","CheckFails")</f>
        <v>OK</v>
      </c>
    </row>
    <row r="101" spans="2:14" x14ac:dyDescent="0.25">
      <c r="B101" s="66">
        <f t="shared" si="12"/>
        <v>58075</v>
      </c>
      <c r="C101" s="4">
        <f t="shared" si="13"/>
        <v>43.5</v>
      </c>
      <c r="D101" s="14">
        <f t="shared" si="14"/>
        <v>-1013.9513197446209</v>
      </c>
      <c r="E101" s="3">
        <f t="shared" si="18"/>
        <v>433.7280112633</v>
      </c>
      <c r="F101" s="3">
        <f t="shared" si="10"/>
        <v>-1447.6793310079211</v>
      </c>
      <c r="H101" s="66">
        <f t="shared" si="15"/>
        <v>58075</v>
      </c>
      <c r="I101" s="4">
        <f t="shared" si="16"/>
        <v>43.5</v>
      </c>
      <c r="J101" s="14">
        <f t="shared" si="17"/>
        <v>2992.2370823850379</v>
      </c>
      <c r="K101" s="3">
        <f t="shared" si="19"/>
        <v>433.7280112633</v>
      </c>
      <c r="L101" s="3">
        <f t="shared" si="11"/>
        <v>2558.5090711217381</v>
      </c>
      <c r="N101" s="50" t="str">
        <f>IF(L101&gt;='Account Cashflows (2% Infl)'!L101,"OK","CheckFails")</f>
        <v>OK</v>
      </c>
    </row>
    <row r="102" spans="2:14" x14ac:dyDescent="0.25">
      <c r="B102" s="66">
        <f t="shared" si="12"/>
        <v>58257</v>
      </c>
      <c r="C102" s="4">
        <f t="shared" si="13"/>
        <v>44</v>
      </c>
      <c r="D102" s="14">
        <f t="shared" si="14"/>
        <v>-1469.2340551424638</v>
      </c>
      <c r="E102" s="3">
        <f t="shared" si="18"/>
        <v>0</v>
      </c>
      <c r="F102" s="3">
        <f t="shared" si="10"/>
        <v>-1469.2340551424638</v>
      </c>
      <c r="H102" s="66">
        <f t="shared" si="15"/>
        <v>58257</v>
      </c>
      <c r="I102" s="4">
        <f t="shared" si="16"/>
        <v>44</v>
      </c>
      <c r="J102" s="14">
        <f t="shared" si="17"/>
        <v>2596.6031131119339</v>
      </c>
      <c r="K102" s="3">
        <f t="shared" si="19"/>
        <v>0</v>
      </c>
      <c r="L102" s="3">
        <f t="shared" si="11"/>
        <v>2596.6031131119339</v>
      </c>
      <c r="N102" s="50" t="str">
        <f>IF(L102&gt;='Account Cashflows (2% Infl)'!L102,"OK","CheckFails")</f>
        <v>OK</v>
      </c>
    </row>
    <row r="103" spans="2:14" x14ac:dyDescent="0.25">
      <c r="B103" s="66">
        <f t="shared" si="12"/>
        <v>58440</v>
      </c>
      <c r="C103" s="4">
        <f t="shared" si="13"/>
        <v>44.5</v>
      </c>
      <c r="D103" s="14">
        <f t="shared" si="14"/>
        <v>-1491.1097109381587</v>
      </c>
      <c r="E103" s="3">
        <f t="shared" si="18"/>
        <v>444.57121154488249</v>
      </c>
      <c r="F103" s="3">
        <f t="shared" si="10"/>
        <v>-1935.6809224830413</v>
      </c>
      <c r="H103" s="66">
        <f t="shared" si="15"/>
        <v>58440</v>
      </c>
      <c r="I103" s="4">
        <f t="shared" si="16"/>
        <v>44.5</v>
      </c>
      <c r="J103" s="14">
        <f t="shared" si="17"/>
        <v>2635.2643432553905</v>
      </c>
      <c r="K103" s="3">
        <f t="shared" si="19"/>
        <v>444.57121154488249</v>
      </c>
      <c r="L103" s="3">
        <f t="shared" si="11"/>
        <v>2190.6931317105082</v>
      </c>
      <c r="N103" s="50" t="str">
        <f>IF(L103&gt;='Account Cashflows (2% Infl)'!L103,"OK","CheckFails")</f>
        <v>OK</v>
      </c>
    </row>
    <row r="104" spans="2:14" x14ac:dyDescent="0.25">
      <c r="B104" s="66">
        <f t="shared" si="12"/>
        <v>58623</v>
      </c>
      <c r="C104" s="4">
        <f t="shared" si="13"/>
        <v>45</v>
      </c>
      <c r="D104" s="14">
        <f t="shared" si="14"/>
        <v>-1964.5015786898064</v>
      </c>
      <c r="E104" s="3">
        <f t="shared" si="18"/>
        <v>0</v>
      </c>
      <c r="F104" s="3">
        <f t="shared" si="10"/>
        <v>-1964.5015786898064</v>
      </c>
      <c r="H104" s="66">
        <f t="shared" si="15"/>
        <v>58623</v>
      </c>
      <c r="I104" s="4">
        <f t="shared" si="16"/>
        <v>45</v>
      </c>
      <c r="J104" s="14">
        <f t="shared" si="17"/>
        <v>2223.3107046122236</v>
      </c>
      <c r="K104" s="3">
        <f t="shared" si="19"/>
        <v>0</v>
      </c>
      <c r="L104" s="3">
        <f t="shared" si="11"/>
        <v>2223.3107046122236</v>
      </c>
      <c r="N104" s="50" t="str">
        <f>IF(L104&gt;='Account Cashflows (2% Infl)'!L104,"OK","CheckFails")</f>
        <v>OK</v>
      </c>
    </row>
    <row r="105" spans="2:14" x14ac:dyDescent="0.25">
      <c r="B105" s="66">
        <f t="shared" si="12"/>
        <v>58806</v>
      </c>
      <c r="C105" s="4">
        <f t="shared" si="13"/>
        <v>45.5</v>
      </c>
      <c r="D105" s="14">
        <f t="shared" si="14"/>
        <v>-1993.7513501575324</v>
      </c>
      <c r="E105" s="3">
        <f t="shared" si="18"/>
        <v>455.6854918335045</v>
      </c>
      <c r="F105" s="3">
        <f t="shared" si="10"/>
        <v>-2449.436841991037</v>
      </c>
      <c r="H105" s="66">
        <f t="shared" si="15"/>
        <v>58806</v>
      </c>
      <c r="I105" s="4">
        <f t="shared" si="16"/>
        <v>45.5</v>
      </c>
      <c r="J105" s="14">
        <f t="shared" si="17"/>
        <v>2256.4139256618237</v>
      </c>
      <c r="K105" s="3">
        <f t="shared" si="19"/>
        <v>455.6854918335045</v>
      </c>
      <c r="L105" s="3">
        <f t="shared" si="11"/>
        <v>1800.7284338283191</v>
      </c>
      <c r="N105" s="50" t="str">
        <f>IF(L105&gt;='Account Cashflows (2% Infl)'!L105,"OK","CheckFails")</f>
        <v>OK</v>
      </c>
    </row>
    <row r="106" spans="2:14" x14ac:dyDescent="0.25">
      <c r="B106" s="66">
        <f t="shared" si="12"/>
        <v>58988</v>
      </c>
      <c r="C106" s="4">
        <f t="shared" si="13"/>
        <v>46</v>
      </c>
      <c r="D106" s="14">
        <f t="shared" si="14"/>
        <v>-2485.9068904908959</v>
      </c>
      <c r="E106" s="3">
        <f t="shared" si="18"/>
        <v>0</v>
      </c>
      <c r="F106" s="3">
        <f t="shared" si="10"/>
        <v>-2485.9068904908959</v>
      </c>
      <c r="H106" s="66">
        <f t="shared" si="15"/>
        <v>58988</v>
      </c>
      <c r="I106" s="4">
        <f t="shared" si="16"/>
        <v>46</v>
      </c>
      <c r="J106" s="14">
        <f t="shared" si="17"/>
        <v>1827.539761310195</v>
      </c>
      <c r="K106" s="3">
        <f t="shared" si="19"/>
        <v>0</v>
      </c>
      <c r="L106" s="3">
        <f t="shared" si="11"/>
        <v>1827.539761310195</v>
      </c>
      <c r="N106" s="50" t="str">
        <f>IF(L106&gt;='Account Cashflows (2% Infl)'!L106,"OK","CheckFails")</f>
        <v>OK</v>
      </c>
    </row>
    <row r="107" spans="2:14" x14ac:dyDescent="0.25">
      <c r="B107" s="66">
        <f t="shared" si="12"/>
        <v>59171</v>
      </c>
      <c r="C107" s="4">
        <f t="shared" si="13"/>
        <v>46.5</v>
      </c>
      <c r="D107" s="14">
        <f t="shared" si="14"/>
        <v>-2522.919947250768</v>
      </c>
      <c r="E107" s="3">
        <f t="shared" si="18"/>
        <v>467.07762912934209</v>
      </c>
      <c r="F107" s="3">
        <f t="shared" si="10"/>
        <v>-2989.9975763801103</v>
      </c>
      <c r="H107" s="66">
        <f t="shared" si="15"/>
        <v>59171</v>
      </c>
      <c r="I107" s="4">
        <f t="shared" si="16"/>
        <v>46.5</v>
      </c>
      <c r="J107" s="14">
        <f t="shared" si="17"/>
        <v>1854.7502868431686</v>
      </c>
      <c r="K107" s="3">
        <f t="shared" si="19"/>
        <v>467.07762912934209</v>
      </c>
      <c r="L107" s="3">
        <f t="shared" si="11"/>
        <v>1387.6726577138265</v>
      </c>
      <c r="N107" s="50" t="str">
        <f>IF(L107&gt;='Account Cashflows (2% Infl)'!L107,"OK","CheckFails")</f>
        <v>OK</v>
      </c>
    </row>
    <row r="108" spans="2:14" x14ac:dyDescent="0.25">
      <c r="B108" s="66">
        <f t="shared" si="12"/>
        <v>59353</v>
      </c>
      <c r="C108" s="4">
        <f t="shared" si="13"/>
        <v>47</v>
      </c>
      <c r="D108" s="14">
        <f t="shared" si="14"/>
        <v>-3034.5161182570282</v>
      </c>
      <c r="E108" s="3">
        <f t="shared" si="18"/>
        <v>0</v>
      </c>
      <c r="F108" s="3">
        <f t="shared" si="10"/>
        <v>-3034.5161182570282</v>
      </c>
      <c r="H108" s="66">
        <f t="shared" si="15"/>
        <v>59353</v>
      </c>
      <c r="I108" s="4">
        <f t="shared" si="16"/>
        <v>47</v>
      </c>
      <c r="J108" s="14">
        <f t="shared" si="17"/>
        <v>1408.3339330980957</v>
      </c>
      <c r="K108" s="3">
        <f t="shared" si="19"/>
        <v>0</v>
      </c>
      <c r="L108" s="3">
        <f t="shared" si="11"/>
        <v>1408.3339330980957</v>
      </c>
      <c r="N108" s="50" t="str">
        <f>IF(L108&gt;='Account Cashflows (2% Infl)'!L108,"OK","CheckFails")</f>
        <v>OK</v>
      </c>
    </row>
    <row r="109" spans="2:14" x14ac:dyDescent="0.25">
      <c r="B109" s="66">
        <f t="shared" si="12"/>
        <v>59536</v>
      </c>
      <c r="C109" s="4">
        <f t="shared" si="13"/>
        <v>47.5</v>
      </c>
      <c r="D109" s="14">
        <f t="shared" si="14"/>
        <v>-3079.6975036715139</v>
      </c>
      <c r="E109" s="3">
        <f t="shared" si="18"/>
        <v>478.75456985757558</v>
      </c>
      <c r="F109" s="3">
        <f t="shared" si="10"/>
        <v>-3558.4520735290894</v>
      </c>
      <c r="H109" s="66">
        <f t="shared" si="15"/>
        <v>59536</v>
      </c>
      <c r="I109" s="4">
        <f t="shared" si="16"/>
        <v>47.5</v>
      </c>
      <c r="J109" s="14">
        <f t="shared" si="17"/>
        <v>1429.3028374452415</v>
      </c>
      <c r="K109" s="3">
        <f t="shared" si="19"/>
        <v>478.75456985757558</v>
      </c>
      <c r="L109" s="3">
        <f t="shared" si="11"/>
        <v>950.54826758766592</v>
      </c>
      <c r="N109" s="50" t="str">
        <f>IF(L109&gt;='Account Cashflows (2% Infl)'!L109,"OK","CheckFails")</f>
        <v>OK</v>
      </c>
    </row>
    <row r="110" spans="2:14" x14ac:dyDescent="0.25">
      <c r="B110" s="66">
        <f t="shared" si="12"/>
        <v>59718</v>
      </c>
      <c r="C110" s="4">
        <f t="shared" si="13"/>
        <v>48</v>
      </c>
      <c r="D110" s="14">
        <f t="shared" si="14"/>
        <v>-3611.4344233824295</v>
      </c>
      <c r="E110" s="3">
        <f t="shared" si="18"/>
        <v>0</v>
      </c>
      <c r="F110" s="3">
        <f t="shared" si="10"/>
        <v>-3611.4344233824295</v>
      </c>
      <c r="H110" s="66">
        <f t="shared" si="15"/>
        <v>59718</v>
      </c>
      <c r="I110" s="4">
        <f t="shared" si="16"/>
        <v>48</v>
      </c>
      <c r="J110" s="14">
        <f t="shared" si="17"/>
        <v>964.70112951334852</v>
      </c>
      <c r="K110" s="3">
        <f t="shared" si="19"/>
        <v>0</v>
      </c>
      <c r="L110" s="3">
        <f t="shared" si="11"/>
        <v>964.70112951334852</v>
      </c>
      <c r="N110" s="50" t="str">
        <f>IF(L110&gt;='Account Cashflows (2% Infl)'!L110,"OK","CheckFails")</f>
        <v>OK</v>
      </c>
    </row>
    <row r="111" spans="2:14" x14ac:dyDescent="0.25">
      <c r="B111" s="66">
        <f t="shared" si="12"/>
        <v>59901</v>
      </c>
      <c r="C111" s="4">
        <f t="shared" si="13"/>
        <v>48.5</v>
      </c>
      <c r="D111" s="14">
        <f t="shared" si="14"/>
        <v>-3665.205635734962</v>
      </c>
      <c r="E111" s="3">
        <f t="shared" si="18"/>
        <v>490.72343410401493</v>
      </c>
      <c r="F111" s="3">
        <f t="shared" si="10"/>
        <v>-4155.9290698389768</v>
      </c>
      <c r="H111" s="66">
        <f t="shared" si="15"/>
        <v>59901</v>
      </c>
      <c r="I111" s="4">
        <f t="shared" si="16"/>
        <v>48.5</v>
      </c>
      <c r="J111" s="14">
        <f t="shared" si="17"/>
        <v>979.064715615296</v>
      </c>
      <c r="K111" s="3">
        <f t="shared" si="19"/>
        <v>490.72343410401493</v>
      </c>
      <c r="L111" s="3">
        <f t="shared" si="11"/>
        <v>488.34128151128107</v>
      </c>
      <c r="N111" s="50" t="str">
        <f>IF(L111&gt;='Account Cashflows (2% Infl)'!L111,"OK","CheckFails")</f>
        <v>OK</v>
      </c>
    </row>
    <row r="112" spans="2:14" x14ac:dyDescent="0.25">
      <c r="B112" s="66">
        <f t="shared" si="12"/>
        <v>60084</v>
      </c>
      <c r="C112" s="4">
        <f t="shared" si="13"/>
        <v>49</v>
      </c>
      <c r="D112" s="14">
        <f t="shared" si="14"/>
        <v>-4217.807348201035</v>
      </c>
      <c r="E112" s="3">
        <f t="shared" si="18"/>
        <v>0</v>
      </c>
      <c r="F112" s="3">
        <f>D112-E112</f>
        <v>-4217.807348201035</v>
      </c>
      <c r="H112" s="66">
        <f t="shared" si="15"/>
        <v>60084</v>
      </c>
      <c r="I112" s="4">
        <f t="shared" si="16"/>
        <v>49</v>
      </c>
      <c r="J112" s="14">
        <f t="shared" si="17"/>
        <v>495.61227128161653</v>
      </c>
      <c r="K112" s="3">
        <f t="shared" si="19"/>
        <v>0</v>
      </c>
      <c r="L112" s="3">
        <f t="shared" si="11"/>
        <v>495.61227128161653</v>
      </c>
      <c r="N112" s="50" t="str">
        <f>IF(L112&gt;='Account Cashflows (2% Infl)'!L112,"OK","CheckFails")</f>
        <v>OK</v>
      </c>
    </row>
    <row r="113" spans="2:12" x14ac:dyDescent="0.25">
      <c r="B113" s="66">
        <f t="shared" si="12"/>
        <v>60267</v>
      </c>
      <c r="C113" s="4">
        <f t="shared" si="13"/>
        <v>49.5</v>
      </c>
      <c r="D113" s="14">
        <f t="shared" si="14"/>
        <v>-4280.6069419341466</v>
      </c>
      <c r="E113" s="3">
        <f t="shared" si="18"/>
        <v>502.99151995661526</v>
      </c>
      <c r="F113" s="3">
        <f t="shared" si="10"/>
        <v>-4783.5984618907614</v>
      </c>
      <c r="H113" s="66">
        <f t="shared" si="15"/>
        <v>60267</v>
      </c>
      <c r="I113" s="4">
        <f t="shared" si="16"/>
        <v>49.5</v>
      </c>
      <c r="J113" s="14">
        <f t="shared" si="17"/>
        <v>502.99151995661947</v>
      </c>
      <c r="K113" s="3">
        <f t="shared" si="19"/>
        <v>502.99151995661526</v>
      </c>
      <c r="L113" s="61">
        <f t="shared" si="11"/>
        <v>4.2064129956997931E-12</v>
      </c>
    </row>
    <row r="115" spans="2:12" x14ac:dyDescent="0.25">
      <c r="C115" s="1" t="s">
        <v>66</v>
      </c>
      <c r="E115" s="1" t="s">
        <v>80</v>
      </c>
      <c r="F115" s="62">
        <f>COUNTIF(F15:F113,"&gt;0")/2</f>
        <v>40</v>
      </c>
      <c r="I115" s="1" t="s">
        <v>66</v>
      </c>
    </row>
    <row r="116" spans="2:12" x14ac:dyDescent="0.25">
      <c r="C116" s="50" t="str">
        <f>IF(ROW(C113)-ROW(C14)=99,"OK","Check Fails")</f>
        <v>OK</v>
      </c>
      <c r="I116" s="50" t="str">
        <f>IF(ROW(I113)-ROW(I14)=99,"OK","Check Fails")</f>
        <v>OK</v>
      </c>
    </row>
    <row r="118" spans="2:12" x14ac:dyDescent="0.25">
      <c r="C118" s="1" t="s">
        <v>68</v>
      </c>
      <c r="I118" s="1" t="s">
        <v>68</v>
      </c>
    </row>
    <row r="119" spans="2:12" x14ac:dyDescent="0.25">
      <c r="C119" s="50" t="str">
        <f>IF(AND(ROUND((D17/F16)^2-1,5)=initial_interest_rate,ROUND((D51/F50)^2-1,5)=final_interest_rate),"OK","Check Fails")</f>
        <v>OK</v>
      </c>
      <c r="I119" s="50" t="str">
        <f>IF(AND(ROUND((J17/L16)^2-1,5)=initial_interest_rate,ROUND((J51/L50)^2-1,5)=final_interest_rate),"OK","Check Fails")</f>
        <v>OK</v>
      </c>
    </row>
    <row r="121" spans="2:12" x14ac:dyDescent="0.25">
      <c r="C121" s="1" t="s">
        <v>70</v>
      </c>
      <c r="I121" s="1" t="s">
        <v>70</v>
      </c>
    </row>
    <row r="122" spans="2:12" x14ac:dyDescent="0.25">
      <c r="C122" s="50" t="str">
        <f>IF(ROUND($D$10*(1+$D$9)^49,2)=ROUND(E113,2),"OK","Check Fails")</f>
        <v>OK</v>
      </c>
      <c r="I122" s="50" t="str">
        <f>IF(ROUND($D$10*(1+$D$9)^49,2)=ROUND(K113,2),"OK","Check Fails")</f>
        <v>OK</v>
      </c>
    </row>
  </sheetData>
  <mergeCells count="1">
    <mergeCell ref="L6:L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zoomScale="90" zoomScaleNormal="90" workbookViewId="0"/>
  </sheetViews>
  <sheetFormatPr defaultRowHeight="15" x14ac:dyDescent="0.25"/>
  <cols>
    <col min="2" max="2" width="11.5703125" bestFit="1" customWidth="1"/>
    <col min="3" max="3" width="34.140625" bestFit="1" customWidth="1"/>
    <col min="4" max="4" width="10.5703125" bestFit="1" customWidth="1"/>
    <col min="5" max="5" width="24.140625" bestFit="1" customWidth="1"/>
    <col min="6" max="6" width="18.140625" bestFit="1" customWidth="1"/>
    <col min="8" max="8" width="11.5703125" bestFit="1" customWidth="1"/>
    <col min="9" max="9" width="35.140625" bestFit="1" customWidth="1"/>
    <col min="10" max="10" width="20" customWidth="1"/>
    <col min="11" max="11" width="24.140625" bestFit="1" customWidth="1"/>
    <col min="12" max="12" width="57" bestFit="1" customWidth="1"/>
    <col min="14" max="14" width="19.5703125" customWidth="1"/>
  </cols>
  <sheetData>
    <row r="1" spans="1:14" s="20" customFormat="1" x14ac:dyDescent="0.25">
      <c r="A1" s="21" t="s">
        <v>40</v>
      </c>
    </row>
    <row r="3" spans="1:14" x14ac:dyDescent="0.25">
      <c r="L3" s="1" t="s">
        <v>11</v>
      </c>
    </row>
    <row r="4" spans="1:14" x14ac:dyDescent="0.25">
      <c r="I4" s="1" t="s">
        <v>10</v>
      </c>
      <c r="J4" s="8">
        <f>IF(L4="OK",J6-D6,"Error - Rerun goal seek")</f>
        <v>1745.7901666518246</v>
      </c>
      <c r="L4" s="9" t="str">
        <f>IF(ROUND(L113,3)=0,"OK","Rerun goal seek to obain shortfall amount")</f>
        <v>OK</v>
      </c>
    </row>
    <row r="6" spans="1:14" x14ac:dyDescent="0.25">
      <c r="C6" s="1" t="s">
        <v>0</v>
      </c>
      <c r="D6" s="15">
        <f>initial_investment</f>
        <v>5000</v>
      </c>
      <c r="I6" s="1" t="s">
        <v>13</v>
      </c>
      <c r="J6" s="64">
        <v>6745.7901666518246</v>
      </c>
      <c r="L6" s="68" t="s">
        <v>12</v>
      </c>
    </row>
    <row r="7" spans="1:14" x14ac:dyDescent="0.25">
      <c r="C7" s="6" t="s">
        <v>5</v>
      </c>
      <c r="D7" s="18">
        <f>initial_interest_rate</f>
        <v>0.05</v>
      </c>
      <c r="I7" s="6" t="s">
        <v>5</v>
      </c>
      <c r="J7" s="18">
        <f>D7</f>
        <v>0.05</v>
      </c>
      <c r="L7" s="69"/>
    </row>
    <row r="8" spans="1:14" x14ac:dyDescent="0.25">
      <c r="C8" s="6" t="s">
        <v>6</v>
      </c>
      <c r="D8" s="18">
        <f>final_interest_rate</f>
        <v>0.03</v>
      </c>
      <c r="I8" s="6" t="s">
        <v>6</v>
      </c>
      <c r="J8" s="18">
        <f>D8</f>
        <v>0.03</v>
      </c>
      <c r="L8" s="69"/>
    </row>
    <row r="9" spans="1:14" x14ac:dyDescent="0.25">
      <c r="C9" s="1" t="s">
        <v>1</v>
      </c>
      <c r="D9" s="18">
        <f>inflation_3pt0</f>
        <v>0.03</v>
      </c>
      <c r="I9" s="1" t="s">
        <v>1</v>
      </c>
      <c r="J9" s="18">
        <f>D9</f>
        <v>0.03</v>
      </c>
      <c r="L9" s="69"/>
    </row>
    <row r="10" spans="1:14" x14ac:dyDescent="0.25">
      <c r="C10" s="1" t="s">
        <v>2</v>
      </c>
      <c r="D10" s="15">
        <f>initial_prize</f>
        <v>150</v>
      </c>
      <c r="I10" s="1" t="s">
        <v>2</v>
      </c>
      <c r="J10" s="15">
        <f>D10</f>
        <v>150</v>
      </c>
      <c r="L10" s="70"/>
    </row>
    <row r="13" spans="1:14" ht="75" x14ac:dyDescent="0.25">
      <c r="B13" s="1" t="s">
        <v>42</v>
      </c>
      <c r="C13" s="1" t="s">
        <v>103</v>
      </c>
      <c r="D13" s="1" t="s">
        <v>7</v>
      </c>
      <c r="E13" s="1" t="s">
        <v>8</v>
      </c>
      <c r="F13" s="1" t="s">
        <v>9</v>
      </c>
      <c r="H13" s="1" t="s">
        <v>42</v>
      </c>
      <c r="I13" s="1" t="s">
        <v>103</v>
      </c>
      <c r="J13" s="1" t="s">
        <v>7</v>
      </c>
      <c r="K13" s="1" t="s">
        <v>8</v>
      </c>
      <c r="L13" s="1" t="s">
        <v>9</v>
      </c>
      <c r="N13" s="51" t="s">
        <v>47</v>
      </c>
    </row>
    <row r="14" spans="1:14" x14ac:dyDescent="0.25">
      <c r="B14" s="65">
        <v>42186</v>
      </c>
      <c r="C14" s="2">
        <v>0</v>
      </c>
      <c r="D14" s="19">
        <f>D6</f>
        <v>5000</v>
      </c>
      <c r="E14" s="2">
        <v>0</v>
      </c>
      <c r="F14" s="3">
        <f>D14-E14</f>
        <v>5000</v>
      </c>
      <c r="H14" s="65">
        <v>42186</v>
      </c>
      <c r="I14" s="2">
        <v>0</v>
      </c>
      <c r="J14" s="19">
        <f>J6</f>
        <v>6745.7901666518246</v>
      </c>
      <c r="K14" s="2">
        <v>0</v>
      </c>
      <c r="L14" s="3">
        <f>J14-K14</f>
        <v>6745.7901666518246</v>
      </c>
      <c r="N14" s="50" t="str">
        <f>IF(L14&gt;='Account Cashflows (2.5% Infl)'!L14,"OK","CheckFails")</f>
        <v>OK</v>
      </c>
    </row>
    <row r="15" spans="1:14" x14ac:dyDescent="0.25">
      <c r="B15" s="66">
        <f>IF(MONTH(B14)=7,DATE(YEAR(B14),12,31),DATE(YEAR(B14)+1,7,1))</f>
        <v>42369</v>
      </c>
      <c r="C15" s="4">
        <f>C14+0.5</f>
        <v>0.5</v>
      </c>
      <c r="D15" s="14">
        <f>F14*IF(C15&lt;=5,(1+$D$7)^0.5,(1+$D$8)^0.5)</f>
        <v>5123.4753829798001</v>
      </c>
      <c r="E15" s="63">
        <f>D10</f>
        <v>150</v>
      </c>
      <c r="F15" s="3">
        <f t="shared" ref="F15:F78" si="0">D15-E15</f>
        <v>4973.4753829798001</v>
      </c>
      <c r="H15" s="66">
        <f>IF(MONTH(H14)=7,DATE(YEAR(H14),12,31),DATE(YEAR(H14)+1,7,1))</f>
        <v>42369</v>
      </c>
      <c r="I15" s="4">
        <f>I14+0.5</f>
        <v>0.5</v>
      </c>
      <c r="J15" s="14">
        <f>L14*IF(I15&lt;=5,(1+$J$7)^0.5,(1+$J$8)^0.5)</f>
        <v>6912.3779715175651</v>
      </c>
      <c r="K15" s="63">
        <f>J10</f>
        <v>150</v>
      </c>
      <c r="L15" s="3">
        <f t="shared" ref="L15:L78" si="1">J15-K15</f>
        <v>6762.3779715175651</v>
      </c>
      <c r="N15" s="50" t="str">
        <f>IF(L15&gt;='Account Cashflows (2.5% Infl)'!L15,"OK","CheckFails")</f>
        <v>OK</v>
      </c>
    </row>
    <row r="16" spans="1:14" x14ac:dyDescent="0.25">
      <c r="B16" s="66">
        <f t="shared" ref="B16:B79" si="2">IF(MONTH(B15)=7,DATE(YEAR(B15),12,31),DATE(YEAR(B15)+1,7,1))</f>
        <v>42552</v>
      </c>
      <c r="C16" s="4">
        <f t="shared" ref="C16:C79" si="3">C15+0.5</f>
        <v>1</v>
      </c>
      <c r="D16" s="14">
        <f t="shared" ref="D16:D79" si="4">F15*IF(C16&lt;=5,(1+$D$7)^0.5,(1+$D$8)^0.5)</f>
        <v>5096.2957385106074</v>
      </c>
      <c r="E16" s="3">
        <f>E14*(1+$D$9)*IF(E14=0,0,1)</f>
        <v>0</v>
      </c>
      <c r="F16" s="3">
        <f t="shared" si="0"/>
        <v>5096.2957385106074</v>
      </c>
      <c r="H16" s="66">
        <f t="shared" ref="H16:H79" si="5">IF(MONTH(H15)=7,DATE(YEAR(H15),12,31),DATE(YEAR(H15)+1,7,1))</f>
        <v>42552</v>
      </c>
      <c r="I16" s="4">
        <f t="shared" ref="I16:I79" si="6">I15+0.5</f>
        <v>1</v>
      </c>
      <c r="J16" s="14">
        <f t="shared" ref="J16:J79" si="7">L15*IF(I16&lt;=5,(1+$J$7)^0.5,(1+$J$8)^0.5)</f>
        <v>6929.3754134950232</v>
      </c>
      <c r="K16" s="3">
        <f>K14*(1+$J$9)*IF(K14=0,0,1)</f>
        <v>0</v>
      </c>
      <c r="L16" s="3">
        <f t="shared" si="1"/>
        <v>6929.3754134950232</v>
      </c>
      <c r="N16" s="50" t="str">
        <f>IF(L16&gt;='Account Cashflows (2.5% Infl)'!L16,"OK","CheckFails")</f>
        <v>OK</v>
      </c>
    </row>
    <row r="17" spans="2:14" x14ac:dyDescent="0.25">
      <c r="B17" s="66">
        <f t="shared" si="2"/>
        <v>42735</v>
      </c>
      <c r="C17" s="4">
        <f t="shared" si="3"/>
        <v>1.5</v>
      </c>
      <c r="D17" s="14">
        <f t="shared" si="4"/>
        <v>5222.1491521287908</v>
      </c>
      <c r="E17" s="3">
        <f t="shared" ref="E17:E80" si="8">E15*(1+$D$9)*IF(E15=0,0,1)</f>
        <v>154.5</v>
      </c>
      <c r="F17" s="3">
        <f t="shared" si="0"/>
        <v>5067.6491521287908</v>
      </c>
      <c r="H17" s="66">
        <f t="shared" si="5"/>
        <v>42735</v>
      </c>
      <c r="I17" s="4">
        <f t="shared" si="6"/>
        <v>1.5</v>
      </c>
      <c r="J17" s="14">
        <f t="shared" si="7"/>
        <v>7100.4968700934442</v>
      </c>
      <c r="K17" s="3">
        <f t="shared" ref="K17:K80" si="9">K15*(1+$J$9)*IF(K15=0,0,1)</f>
        <v>154.5</v>
      </c>
      <c r="L17" s="3">
        <f t="shared" si="1"/>
        <v>6945.9968700934442</v>
      </c>
      <c r="N17" s="50" t="str">
        <f>IF(L17&gt;='Account Cashflows (2.5% Infl)'!L17,"OK","CheckFails")</f>
        <v>OK</v>
      </c>
    </row>
    <row r="18" spans="2:14" x14ac:dyDescent="0.25">
      <c r="B18" s="66">
        <f t="shared" si="2"/>
        <v>42917</v>
      </c>
      <c r="C18" s="4">
        <f t="shared" si="3"/>
        <v>2</v>
      </c>
      <c r="D18" s="14">
        <f t="shared" si="4"/>
        <v>5192.7951361020623</v>
      </c>
      <c r="E18" s="3">
        <f t="shared" si="8"/>
        <v>0</v>
      </c>
      <c r="F18" s="3">
        <f t="shared" si="0"/>
        <v>5192.7951361020623</v>
      </c>
      <c r="H18" s="66">
        <f t="shared" si="5"/>
        <v>42917</v>
      </c>
      <c r="I18" s="4">
        <f t="shared" si="6"/>
        <v>2</v>
      </c>
      <c r="J18" s="14">
        <f t="shared" si="7"/>
        <v>7117.5287948357</v>
      </c>
      <c r="K18" s="3">
        <f t="shared" si="9"/>
        <v>0</v>
      </c>
      <c r="L18" s="3">
        <f t="shared" si="1"/>
        <v>7117.5287948357</v>
      </c>
      <c r="N18" s="50" t="str">
        <f>IF(L18&gt;='Account Cashflows (2.5% Infl)'!L18,"OK","CheckFails")</f>
        <v>OK</v>
      </c>
    </row>
    <row r="19" spans="2:14" x14ac:dyDescent="0.25">
      <c r="B19" s="66">
        <f t="shared" si="2"/>
        <v>43100</v>
      </c>
      <c r="C19" s="4">
        <f t="shared" si="3"/>
        <v>2.5</v>
      </c>
      <c r="D19" s="14">
        <f t="shared" si="4"/>
        <v>5321.0316097352306</v>
      </c>
      <c r="E19" s="3">
        <f t="shared" si="8"/>
        <v>159.13499999999999</v>
      </c>
      <c r="F19" s="3">
        <f t="shared" si="0"/>
        <v>5161.8966097352304</v>
      </c>
      <c r="H19" s="66">
        <f t="shared" si="5"/>
        <v>43100</v>
      </c>
      <c r="I19" s="4">
        <f t="shared" si="6"/>
        <v>2.5</v>
      </c>
      <c r="J19" s="14">
        <f t="shared" si="7"/>
        <v>7293.296713598118</v>
      </c>
      <c r="K19" s="3">
        <f t="shared" si="9"/>
        <v>159.13499999999999</v>
      </c>
      <c r="L19" s="3">
        <f t="shared" si="1"/>
        <v>7134.1617135981178</v>
      </c>
      <c r="N19" s="50" t="str">
        <f>IF(L19&gt;='Account Cashflows (2.5% Infl)'!L19,"OK","CheckFails")</f>
        <v>OK</v>
      </c>
    </row>
    <row r="20" spans="2:14" x14ac:dyDescent="0.25">
      <c r="B20" s="66">
        <f t="shared" si="2"/>
        <v>43282</v>
      </c>
      <c r="C20" s="4">
        <f t="shared" si="3"/>
        <v>3</v>
      </c>
      <c r="D20" s="14">
        <f t="shared" si="4"/>
        <v>5289.3700418930675</v>
      </c>
      <c r="E20" s="3">
        <f t="shared" si="8"/>
        <v>0</v>
      </c>
      <c r="F20" s="3">
        <f t="shared" si="0"/>
        <v>5289.3700418930675</v>
      </c>
      <c r="H20" s="66">
        <f t="shared" si="5"/>
        <v>43282</v>
      </c>
      <c r="I20" s="4">
        <f t="shared" si="6"/>
        <v>3</v>
      </c>
      <c r="J20" s="14">
        <f t="shared" si="7"/>
        <v>7310.3403835633881</v>
      </c>
      <c r="K20" s="3">
        <f t="shared" si="9"/>
        <v>0</v>
      </c>
      <c r="L20" s="3">
        <f t="shared" si="1"/>
        <v>7310.3403835633881</v>
      </c>
      <c r="N20" s="50" t="str">
        <f>IF(L20&gt;='Account Cashflows (2.5% Infl)'!L20,"OK","CheckFails")</f>
        <v>OK</v>
      </c>
    </row>
    <row r="21" spans="2:14" x14ac:dyDescent="0.25">
      <c r="B21" s="66">
        <f t="shared" si="2"/>
        <v>43465</v>
      </c>
      <c r="C21" s="4">
        <f t="shared" si="3"/>
        <v>3.5</v>
      </c>
      <c r="D21" s="14">
        <f t="shared" si="4"/>
        <v>5419.9914402219929</v>
      </c>
      <c r="E21" s="3">
        <f t="shared" si="8"/>
        <v>163.90905000000001</v>
      </c>
      <c r="F21" s="3">
        <f t="shared" si="0"/>
        <v>5256.0823902219927</v>
      </c>
      <c r="H21" s="66">
        <f t="shared" si="5"/>
        <v>43465</v>
      </c>
      <c r="I21" s="4">
        <f t="shared" si="6"/>
        <v>3.5</v>
      </c>
      <c r="J21" s="14">
        <f t="shared" si="7"/>
        <v>7490.8697992780253</v>
      </c>
      <c r="K21" s="3">
        <f t="shared" si="9"/>
        <v>163.90905000000001</v>
      </c>
      <c r="L21" s="3">
        <f t="shared" si="1"/>
        <v>7326.9607492780251</v>
      </c>
      <c r="N21" s="50" t="str">
        <f>IF(L21&gt;='Account Cashflows (2.5% Infl)'!L21,"OK","CheckFails")</f>
        <v>OK</v>
      </c>
    </row>
    <row r="22" spans="2:14" x14ac:dyDescent="0.25">
      <c r="B22" s="66">
        <f t="shared" si="2"/>
        <v>43647</v>
      </c>
      <c r="C22" s="4">
        <f t="shared" si="3"/>
        <v>4</v>
      </c>
      <c r="D22" s="14">
        <f t="shared" si="4"/>
        <v>5385.8817474432008</v>
      </c>
      <c r="E22" s="3">
        <f t="shared" si="8"/>
        <v>0</v>
      </c>
      <c r="F22" s="3">
        <f t="shared" si="0"/>
        <v>5385.8817474432008</v>
      </c>
      <c r="H22" s="66">
        <f t="shared" si="5"/>
        <v>43647</v>
      </c>
      <c r="I22" s="4">
        <f t="shared" si="6"/>
        <v>4</v>
      </c>
      <c r="J22" s="14">
        <f t="shared" si="7"/>
        <v>7507.9006061970376</v>
      </c>
      <c r="K22" s="3">
        <f t="shared" si="9"/>
        <v>0</v>
      </c>
      <c r="L22" s="3">
        <f t="shared" si="1"/>
        <v>7507.9006061970376</v>
      </c>
      <c r="N22" s="50" t="str">
        <f>IF(L22&gt;='Account Cashflows (2.5% Infl)'!L22,"OK","CheckFails")</f>
        <v>OK</v>
      </c>
    </row>
    <row r="23" spans="2:14" x14ac:dyDescent="0.25">
      <c r="B23" s="66">
        <f t="shared" si="2"/>
        <v>43830</v>
      </c>
      <c r="C23" s="4">
        <f t="shared" si="3"/>
        <v>4.5</v>
      </c>
      <c r="D23" s="14">
        <f t="shared" si="4"/>
        <v>5518.8865097330927</v>
      </c>
      <c r="E23" s="3">
        <f t="shared" si="8"/>
        <v>168.82632150000001</v>
      </c>
      <c r="F23" s="3">
        <f t="shared" si="0"/>
        <v>5350.060188233093</v>
      </c>
      <c r="H23" s="66">
        <f t="shared" si="5"/>
        <v>43830</v>
      </c>
      <c r="I23" s="4">
        <f t="shared" si="6"/>
        <v>4.5</v>
      </c>
      <c r="J23" s="14">
        <f t="shared" si="7"/>
        <v>7693.3087867419272</v>
      </c>
      <c r="K23" s="3">
        <f t="shared" si="9"/>
        <v>168.82632150000001</v>
      </c>
      <c r="L23" s="3">
        <f t="shared" si="1"/>
        <v>7524.4824652419275</v>
      </c>
      <c r="N23" s="50" t="str">
        <f>IF(L23&gt;='Account Cashflows (2.5% Infl)'!L23,"OK","CheckFails")</f>
        <v>OK</v>
      </c>
    </row>
    <row r="24" spans="2:14" x14ac:dyDescent="0.25">
      <c r="B24" s="66">
        <f t="shared" si="2"/>
        <v>44013</v>
      </c>
      <c r="C24" s="4">
        <f t="shared" si="3"/>
        <v>5</v>
      </c>
      <c r="D24" s="14">
        <f t="shared" si="4"/>
        <v>5482.180334374505</v>
      </c>
      <c r="E24" s="3">
        <f t="shared" si="8"/>
        <v>0</v>
      </c>
      <c r="F24" s="3">
        <f t="shared" si="0"/>
        <v>5482.180334374505</v>
      </c>
      <c r="H24" s="66">
        <f t="shared" si="5"/>
        <v>44013</v>
      </c>
      <c r="I24" s="4">
        <f t="shared" si="6"/>
        <v>5</v>
      </c>
      <c r="J24" s="14">
        <f t="shared" si="7"/>
        <v>7710.3001360660346</v>
      </c>
      <c r="K24" s="3">
        <f t="shared" si="9"/>
        <v>0</v>
      </c>
      <c r="L24" s="3">
        <f t="shared" si="1"/>
        <v>7710.3001360660346</v>
      </c>
      <c r="N24" s="50" t="str">
        <f>IF(L24&gt;='Account Cashflows (2.5% Infl)'!L24,"OK","CheckFails")</f>
        <v>OK</v>
      </c>
    </row>
    <row r="25" spans="2:14" x14ac:dyDescent="0.25">
      <c r="B25" s="66">
        <f t="shared" si="2"/>
        <v>44196</v>
      </c>
      <c r="C25" s="4">
        <f t="shared" si="3"/>
        <v>5.5</v>
      </c>
      <c r="D25" s="14">
        <f t="shared" si="4"/>
        <v>5563.8053753847862</v>
      </c>
      <c r="E25" s="3">
        <f t="shared" si="8"/>
        <v>173.891111145</v>
      </c>
      <c r="F25" s="3">
        <f t="shared" si="0"/>
        <v>5389.9142642397865</v>
      </c>
      <c r="H25" s="66">
        <f t="shared" si="5"/>
        <v>44196</v>
      </c>
      <c r="I25" s="4">
        <f t="shared" si="6"/>
        <v>5.5</v>
      </c>
      <c r="J25" s="14">
        <f t="shared" si="7"/>
        <v>7825.1000015249974</v>
      </c>
      <c r="K25" s="3">
        <f t="shared" si="9"/>
        <v>173.891111145</v>
      </c>
      <c r="L25" s="3">
        <f t="shared" si="1"/>
        <v>7651.2088903799977</v>
      </c>
      <c r="N25" s="50" t="str">
        <f>IF(L25&gt;='Account Cashflows (2.5% Infl)'!L25,"OK","CheckFails")</f>
        <v>OK</v>
      </c>
    </row>
    <row r="26" spans="2:14" x14ac:dyDescent="0.25">
      <c r="B26" s="66">
        <f t="shared" si="2"/>
        <v>44378</v>
      </c>
      <c r="C26" s="4">
        <f t="shared" si="3"/>
        <v>6</v>
      </c>
      <c r="D26" s="14">
        <f t="shared" si="4"/>
        <v>5470.1655412913406</v>
      </c>
      <c r="E26" s="3">
        <f t="shared" si="8"/>
        <v>0</v>
      </c>
      <c r="F26" s="3">
        <f t="shared" si="0"/>
        <v>5470.1655412913406</v>
      </c>
      <c r="H26" s="66">
        <f t="shared" si="5"/>
        <v>44378</v>
      </c>
      <c r="I26" s="4">
        <f t="shared" si="6"/>
        <v>6</v>
      </c>
      <c r="J26" s="14">
        <f t="shared" si="7"/>
        <v>7765.1289370336162</v>
      </c>
      <c r="K26" s="3">
        <f t="shared" si="9"/>
        <v>0</v>
      </c>
      <c r="L26" s="3">
        <f t="shared" si="1"/>
        <v>7765.1289370336162</v>
      </c>
      <c r="N26" s="50" t="str">
        <f>IF(L26&gt;='Account Cashflows (2.5% Infl)'!L26,"OK","CheckFails")</f>
        <v>OK</v>
      </c>
    </row>
    <row r="27" spans="2:14" x14ac:dyDescent="0.25">
      <c r="B27" s="66">
        <f t="shared" si="2"/>
        <v>44561</v>
      </c>
      <c r="C27" s="4">
        <f t="shared" si="3"/>
        <v>6.5</v>
      </c>
      <c r="D27" s="14">
        <f t="shared" si="4"/>
        <v>5551.61169216698</v>
      </c>
      <c r="E27" s="3">
        <f t="shared" si="8"/>
        <v>179.10784447935001</v>
      </c>
      <c r="F27" s="3">
        <f t="shared" si="0"/>
        <v>5372.5038476876298</v>
      </c>
      <c r="H27" s="66">
        <f t="shared" si="5"/>
        <v>44561</v>
      </c>
      <c r="I27" s="4">
        <f t="shared" si="6"/>
        <v>6.5</v>
      </c>
      <c r="J27" s="14">
        <f t="shared" si="7"/>
        <v>7880.7451570913981</v>
      </c>
      <c r="K27" s="3">
        <f t="shared" si="9"/>
        <v>179.10784447935001</v>
      </c>
      <c r="L27" s="3">
        <f t="shared" si="1"/>
        <v>7701.6373126120479</v>
      </c>
      <c r="N27" s="50" t="str">
        <f>IF(L27&gt;='Account Cashflows (2.5% Infl)'!L27,"OK","CheckFails")</f>
        <v>OK</v>
      </c>
    </row>
    <row r="28" spans="2:14" x14ac:dyDescent="0.25">
      <c r="B28" s="66">
        <f t="shared" si="2"/>
        <v>44743</v>
      </c>
      <c r="C28" s="4">
        <f t="shared" si="3"/>
        <v>7</v>
      </c>
      <c r="D28" s="14">
        <f t="shared" si="4"/>
        <v>5452.4958983222477</v>
      </c>
      <c r="E28" s="3">
        <f t="shared" si="8"/>
        <v>0</v>
      </c>
      <c r="F28" s="3">
        <f t="shared" si="0"/>
        <v>5452.4958983222477</v>
      </c>
      <c r="H28" s="66">
        <f t="shared" si="5"/>
        <v>44743</v>
      </c>
      <c r="I28" s="4">
        <f t="shared" si="6"/>
        <v>7</v>
      </c>
      <c r="J28" s="14">
        <f t="shared" si="7"/>
        <v>7816.3081959367919</v>
      </c>
      <c r="K28" s="3">
        <f t="shared" si="9"/>
        <v>0</v>
      </c>
      <c r="L28" s="3">
        <f t="shared" si="1"/>
        <v>7816.3081959367919</v>
      </c>
      <c r="N28" s="50" t="str">
        <f>IF(L28&gt;='Account Cashflows (2.5% Infl)'!L28,"OK","CheckFails")</f>
        <v>OK</v>
      </c>
    </row>
    <row r="29" spans="2:14" x14ac:dyDescent="0.25">
      <c r="B29" s="66">
        <f t="shared" si="2"/>
        <v>44926</v>
      </c>
      <c r="C29" s="4">
        <f t="shared" si="3"/>
        <v>7.5</v>
      </c>
      <c r="D29" s="14">
        <f t="shared" si="4"/>
        <v>5533.6789631182583</v>
      </c>
      <c r="E29" s="3">
        <f t="shared" si="8"/>
        <v>184.4810798137305</v>
      </c>
      <c r="F29" s="3">
        <f t="shared" si="0"/>
        <v>5349.1978833045277</v>
      </c>
      <c r="H29" s="66">
        <f t="shared" si="5"/>
        <v>44926</v>
      </c>
      <c r="I29" s="4">
        <f t="shared" si="6"/>
        <v>7.5</v>
      </c>
      <c r="J29" s="14">
        <f t="shared" si="7"/>
        <v>7932.6864319904089</v>
      </c>
      <c r="K29" s="3">
        <f t="shared" si="9"/>
        <v>184.4810798137305</v>
      </c>
      <c r="L29" s="3">
        <f t="shared" si="1"/>
        <v>7748.2053521766784</v>
      </c>
      <c r="N29" s="50" t="str">
        <f>IF(L29&gt;='Account Cashflows (2.5% Infl)'!L29,"OK","CheckFails")</f>
        <v>OK</v>
      </c>
    </row>
    <row r="30" spans="2:14" x14ac:dyDescent="0.25">
      <c r="B30" s="66">
        <f t="shared" si="2"/>
        <v>45108</v>
      </c>
      <c r="C30" s="4">
        <f t="shared" si="3"/>
        <v>8</v>
      </c>
      <c r="D30" s="14">
        <f t="shared" si="4"/>
        <v>5428.8429277878477</v>
      </c>
      <c r="E30" s="3">
        <f t="shared" si="8"/>
        <v>0</v>
      </c>
      <c r="F30" s="3">
        <f t="shared" si="0"/>
        <v>5428.8429277878477</v>
      </c>
      <c r="H30" s="66">
        <f t="shared" si="5"/>
        <v>45108</v>
      </c>
      <c r="I30" s="4">
        <f t="shared" si="6"/>
        <v>8</v>
      </c>
      <c r="J30" s="14">
        <f t="shared" si="7"/>
        <v>7863.5695943308283</v>
      </c>
      <c r="K30" s="3">
        <f t="shared" si="9"/>
        <v>0</v>
      </c>
      <c r="L30" s="3">
        <f t="shared" si="1"/>
        <v>7863.5695943308283</v>
      </c>
      <c r="N30" s="50" t="str">
        <f>IF(L30&gt;='Account Cashflows (2.5% Infl)'!L30,"OK","CheckFails")</f>
        <v>OK</v>
      </c>
    </row>
    <row r="31" spans="2:14" x14ac:dyDescent="0.25">
      <c r="B31" s="66">
        <f t="shared" si="2"/>
        <v>45291</v>
      </c>
      <c r="C31" s="4">
        <f t="shared" si="3"/>
        <v>8.5</v>
      </c>
      <c r="D31" s="14">
        <f t="shared" si="4"/>
        <v>5509.6738198036637</v>
      </c>
      <c r="E31" s="3">
        <f t="shared" si="8"/>
        <v>190.01551220814241</v>
      </c>
      <c r="F31" s="3">
        <f t="shared" si="0"/>
        <v>5319.6583075955214</v>
      </c>
      <c r="H31" s="66">
        <f t="shared" si="5"/>
        <v>45291</v>
      </c>
      <c r="I31" s="4">
        <f t="shared" si="6"/>
        <v>8.5</v>
      </c>
      <c r="J31" s="14">
        <f t="shared" si="7"/>
        <v>7980.6515127419789</v>
      </c>
      <c r="K31" s="3">
        <f t="shared" si="9"/>
        <v>190.01551220814241</v>
      </c>
      <c r="L31" s="3">
        <f t="shared" si="1"/>
        <v>7790.6360005338365</v>
      </c>
      <c r="N31" s="50" t="str">
        <f>IF(L31&gt;='Account Cashflows (2.5% Infl)'!L31,"OK","CheckFails")</f>
        <v>OK</v>
      </c>
    </row>
    <row r="32" spans="2:14" x14ac:dyDescent="0.25">
      <c r="B32" s="66">
        <f t="shared" si="2"/>
        <v>45474</v>
      </c>
      <c r="C32" s="4">
        <f t="shared" si="3"/>
        <v>9</v>
      </c>
      <c r="D32" s="14">
        <f t="shared" si="4"/>
        <v>5398.8635327128941</v>
      </c>
      <c r="E32" s="3">
        <f t="shared" si="8"/>
        <v>0</v>
      </c>
      <c r="F32" s="3">
        <f t="shared" si="0"/>
        <v>5398.8635327128941</v>
      </c>
      <c r="H32" s="66">
        <f t="shared" si="5"/>
        <v>45474</v>
      </c>
      <c r="I32" s="4">
        <f t="shared" si="6"/>
        <v>9</v>
      </c>
      <c r="J32" s="14">
        <f t="shared" si="7"/>
        <v>7906.631999252164</v>
      </c>
      <c r="K32" s="3">
        <f t="shared" si="9"/>
        <v>0</v>
      </c>
      <c r="L32" s="3">
        <f t="shared" si="1"/>
        <v>7906.631999252164</v>
      </c>
      <c r="N32" s="50" t="str">
        <f>IF(L32&gt;='Account Cashflows (2.5% Infl)'!L32,"OK","CheckFails")</f>
        <v>OK</v>
      </c>
    </row>
    <row r="33" spans="2:14" x14ac:dyDescent="0.25">
      <c r="B33" s="66">
        <f t="shared" si="2"/>
        <v>45657</v>
      </c>
      <c r="C33" s="4">
        <f t="shared" si="3"/>
        <v>9.5</v>
      </c>
      <c r="D33" s="14">
        <f t="shared" si="4"/>
        <v>5479.2480568233877</v>
      </c>
      <c r="E33" s="3">
        <f t="shared" si="8"/>
        <v>195.7159775743867</v>
      </c>
      <c r="F33" s="3">
        <f t="shared" si="0"/>
        <v>5283.5320792490011</v>
      </c>
      <c r="H33" s="66">
        <f t="shared" si="5"/>
        <v>45657</v>
      </c>
      <c r="I33" s="4">
        <f t="shared" si="6"/>
        <v>9.5</v>
      </c>
      <c r="J33" s="14">
        <f t="shared" si="7"/>
        <v>8024.3550805498517</v>
      </c>
      <c r="K33" s="3">
        <f t="shared" si="9"/>
        <v>195.7159775743867</v>
      </c>
      <c r="L33" s="3">
        <f t="shared" si="1"/>
        <v>7828.639102975465</v>
      </c>
      <c r="N33" s="50" t="str">
        <f>IF(L33&gt;='Account Cashflows (2.5% Infl)'!L33,"OK","CheckFails")</f>
        <v>OK</v>
      </c>
    </row>
    <row r="34" spans="2:14" x14ac:dyDescent="0.25">
      <c r="B34" s="66">
        <f t="shared" si="2"/>
        <v>45839</v>
      </c>
      <c r="C34" s="4">
        <f t="shared" si="3"/>
        <v>10</v>
      </c>
      <c r="D34" s="14">
        <f t="shared" si="4"/>
        <v>5362.1994152984344</v>
      </c>
      <c r="E34" s="3">
        <f t="shared" si="8"/>
        <v>0</v>
      </c>
      <c r="F34" s="3">
        <f t="shared" si="0"/>
        <v>5362.1994152984344</v>
      </c>
      <c r="H34" s="66">
        <f t="shared" si="5"/>
        <v>45839</v>
      </c>
      <c r="I34" s="4">
        <f t="shared" si="6"/>
        <v>10</v>
      </c>
      <c r="J34" s="14">
        <f t="shared" si="7"/>
        <v>7945.2009358338819</v>
      </c>
      <c r="K34" s="3">
        <f t="shared" si="9"/>
        <v>0</v>
      </c>
      <c r="L34" s="3">
        <f t="shared" si="1"/>
        <v>7945.2009358338819</v>
      </c>
      <c r="N34" s="50" t="str">
        <f>IF(L34&gt;='Account Cashflows (2.5% Infl)'!L34,"OK","CheckFails")</f>
        <v>OK</v>
      </c>
    </row>
    <row r="35" spans="2:14" x14ac:dyDescent="0.25">
      <c r="B35" s="66">
        <f t="shared" si="2"/>
        <v>46022</v>
      </c>
      <c r="C35" s="4">
        <f t="shared" si="3"/>
        <v>10.5</v>
      </c>
      <c r="D35" s="14">
        <f t="shared" si="4"/>
        <v>5442.0380416264716</v>
      </c>
      <c r="E35" s="3">
        <f t="shared" si="8"/>
        <v>201.58745690161831</v>
      </c>
      <c r="F35" s="3">
        <f t="shared" si="0"/>
        <v>5240.4505847248529</v>
      </c>
      <c r="H35" s="66">
        <f t="shared" si="5"/>
        <v>46022</v>
      </c>
      <c r="I35" s="4">
        <f t="shared" si="6"/>
        <v>10.5</v>
      </c>
      <c r="J35" s="14">
        <f t="shared" si="7"/>
        <v>8063.498276064729</v>
      </c>
      <c r="K35" s="3">
        <f t="shared" si="9"/>
        <v>201.58745690161831</v>
      </c>
      <c r="L35" s="3">
        <f t="shared" si="1"/>
        <v>7861.9108191631103</v>
      </c>
      <c r="N35" s="50" t="str">
        <f>IF(L35&gt;='Account Cashflows (2.5% Infl)'!L35,"OK","CheckFails")</f>
        <v>OK</v>
      </c>
    </row>
    <row r="36" spans="2:14" x14ac:dyDescent="0.25">
      <c r="B36" s="66">
        <f t="shared" si="2"/>
        <v>46204</v>
      </c>
      <c r="C36" s="4">
        <f t="shared" si="3"/>
        <v>11</v>
      </c>
      <c r="D36" s="14">
        <f t="shared" si="4"/>
        <v>5318.4764736596653</v>
      </c>
      <c r="E36" s="3">
        <f t="shared" si="8"/>
        <v>0</v>
      </c>
      <c r="F36" s="3">
        <f t="shared" si="0"/>
        <v>5318.4764736596653</v>
      </c>
      <c r="H36" s="66">
        <f t="shared" si="5"/>
        <v>46204</v>
      </c>
      <c r="I36" s="4">
        <f t="shared" si="6"/>
        <v>11</v>
      </c>
      <c r="J36" s="14">
        <f t="shared" si="7"/>
        <v>7978.968039811175</v>
      </c>
      <c r="K36" s="3">
        <f t="shared" si="9"/>
        <v>0</v>
      </c>
      <c r="L36" s="3">
        <f t="shared" si="1"/>
        <v>7978.968039811175</v>
      </c>
      <c r="N36" s="50" t="str">
        <f>IF(L36&gt;='Account Cashflows (2.5% Infl)'!L36,"OK","CheckFails")</f>
        <v>OK</v>
      </c>
    </row>
    <row r="37" spans="2:14" x14ac:dyDescent="0.25">
      <c r="B37" s="66">
        <f t="shared" si="2"/>
        <v>46387</v>
      </c>
      <c r="C37" s="4">
        <f t="shared" si="3"/>
        <v>11.5</v>
      </c>
      <c r="D37" s="14">
        <f t="shared" si="4"/>
        <v>5397.664102266599</v>
      </c>
      <c r="E37" s="3">
        <f t="shared" si="8"/>
        <v>207.63508060866687</v>
      </c>
      <c r="F37" s="3">
        <f t="shared" si="0"/>
        <v>5190.0290216579324</v>
      </c>
      <c r="H37" s="66">
        <f t="shared" si="5"/>
        <v>46387</v>
      </c>
      <c r="I37" s="4">
        <f t="shared" si="6"/>
        <v>11.5</v>
      </c>
      <c r="J37" s="14">
        <f t="shared" si="7"/>
        <v>8097.7681437380033</v>
      </c>
      <c r="K37" s="3">
        <f t="shared" si="9"/>
        <v>207.63508060866687</v>
      </c>
      <c r="L37" s="3">
        <f t="shared" si="1"/>
        <v>7890.1330631293367</v>
      </c>
      <c r="N37" s="50" t="str">
        <f>IF(L37&gt;='Account Cashflows (2.5% Infl)'!L37,"OK","CheckFails")</f>
        <v>OK</v>
      </c>
    </row>
    <row r="38" spans="2:14" x14ac:dyDescent="0.25">
      <c r="B38" s="66">
        <f t="shared" si="2"/>
        <v>46569</v>
      </c>
      <c r="C38" s="4">
        <f t="shared" si="3"/>
        <v>12</v>
      </c>
      <c r="D38" s="14">
        <f t="shared" si="4"/>
        <v>5267.3041760488013</v>
      </c>
      <c r="E38" s="3">
        <f t="shared" si="8"/>
        <v>0</v>
      </c>
      <c r="F38" s="3">
        <f t="shared" si="0"/>
        <v>5267.3041760488013</v>
      </c>
      <c r="H38" s="66">
        <f t="shared" si="5"/>
        <v>46569</v>
      </c>
      <c r="I38" s="4">
        <f t="shared" si="6"/>
        <v>12</v>
      </c>
      <c r="J38" s="14">
        <f t="shared" si="7"/>
        <v>8007.6104891848563</v>
      </c>
      <c r="K38" s="3">
        <f t="shared" si="9"/>
        <v>0</v>
      </c>
      <c r="L38" s="3">
        <f t="shared" si="1"/>
        <v>8007.6104891848563</v>
      </c>
      <c r="N38" s="50" t="str">
        <f>IF(L38&gt;='Account Cashflows (2.5% Infl)'!L38,"OK","CheckFails")</f>
        <v>OK</v>
      </c>
    </row>
    <row r="39" spans="2:14" x14ac:dyDescent="0.25">
      <c r="B39" s="66">
        <f t="shared" si="2"/>
        <v>46752</v>
      </c>
      <c r="C39" s="4">
        <f t="shared" si="3"/>
        <v>12.5</v>
      </c>
      <c r="D39" s="14">
        <f t="shared" si="4"/>
        <v>5345.7298923076705</v>
      </c>
      <c r="E39" s="3">
        <f t="shared" si="8"/>
        <v>213.86413302692688</v>
      </c>
      <c r="F39" s="3">
        <f t="shared" si="0"/>
        <v>5131.865759280744</v>
      </c>
      <c r="H39" s="66">
        <f t="shared" si="5"/>
        <v>46752</v>
      </c>
      <c r="I39" s="4">
        <f t="shared" si="6"/>
        <v>12.5</v>
      </c>
      <c r="J39" s="14">
        <f t="shared" si="7"/>
        <v>8126.8370550232166</v>
      </c>
      <c r="K39" s="3">
        <f t="shared" si="9"/>
        <v>213.86413302692688</v>
      </c>
      <c r="L39" s="3">
        <f t="shared" si="1"/>
        <v>7912.9729219962901</v>
      </c>
      <c r="N39" s="50" t="str">
        <f>IF(L39&gt;='Account Cashflows (2.5% Infl)'!L39,"OK","CheckFails")</f>
        <v>OK</v>
      </c>
    </row>
    <row r="40" spans="2:14" x14ac:dyDescent="0.25">
      <c r="B40" s="66">
        <f t="shared" si="2"/>
        <v>46935</v>
      </c>
      <c r="C40" s="4">
        <f t="shared" si="3"/>
        <v>13</v>
      </c>
      <c r="D40" s="14">
        <f t="shared" si="4"/>
        <v>5208.274911754992</v>
      </c>
      <c r="E40" s="3">
        <f t="shared" si="8"/>
        <v>0</v>
      </c>
      <c r="F40" s="3">
        <f t="shared" si="0"/>
        <v>5208.274911754992</v>
      </c>
      <c r="H40" s="66">
        <f t="shared" si="5"/>
        <v>46935</v>
      </c>
      <c r="I40" s="4">
        <f t="shared" si="6"/>
        <v>13</v>
      </c>
      <c r="J40" s="14">
        <f t="shared" si="7"/>
        <v>8030.7904142851285</v>
      </c>
      <c r="K40" s="3">
        <f t="shared" si="9"/>
        <v>0</v>
      </c>
      <c r="L40" s="3">
        <f t="shared" si="1"/>
        <v>8030.7904142851285</v>
      </c>
      <c r="N40" s="50" t="str">
        <f>IF(L40&gt;='Account Cashflows (2.5% Infl)'!L40,"OK","CheckFails")</f>
        <v>OK</v>
      </c>
    </row>
    <row r="41" spans="2:14" x14ac:dyDescent="0.25">
      <c r="B41" s="66">
        <f t="shared" si="2"/>
        <v>47118</v>
      </c>
      <c r="C41" s="4">
        <f t="shared" si="3"/>
        <v>13.5</v>
      </c>
      <c r="D41" s="14">
        <f t="shared" si="4"/>
        <v>5285.8217320591666</v>
      </c>
      <c r="E41" s="3">
        <f t="shared" si="8"/>
        <v>220.28005701773469</v>
      </c>
      <c r="F41" s="3">
        <f t="shared" si="0"/>
        <v>5065.5416750414315</v>
      </c>
      <c r="H41" s="66">
        <f t="shared" si="5"/>
        <v>47118</v>
      </c>
      <c r="I41" s="4">
        <f t="shared" si="6"/>
        <v>13.5</v>
      </c>
      <c r="J41" s="14">
        <f t="shared" si="7"/>
        <v>8150.3621096561792</v>
      </c>
      <c r="K41" s="3">
        <f t="shared" si="9"/>
        <v>220.28005701773469</v>
      </c>
      <c r="L41" s="3">
        <f t="shared" si="1"/>
        <v>7930.0820526384441</v>
      </c>
      <c r="N41" s="50" t="str">
        <f>IF(L41&gt;='Account Cashflows (2.5% Infl)'!L41,"OK","CheckFails")</f>
        <v>OK</v>
      </c>
    </row>
    <row r="42" spans="2:14" x14ac:dyDescent="0.25">
      <c r="B42" s="66">
        <f t="shared" si="2"/>
        <v>47300</v>
      </c>
      <c r="C42" s="4">
        <f t="shared" si="3"/>
        <v>14</v>
      </c>
      <c r="D42" s="14">
        <f t="shared" si="4"/>
        <v>5140.9633178451095</v>
      </c>
      <c r="E42" s="3">
        <f t="shared" si="8"/>
        <v>0</v>
      </c>
      <c r="F42" s="3">
        <f t="shared" si="0"/>
        <v>5140.9633178451095</v>
      </c>
      <c r="H42" s="66">
        <f t="shared" si="5"/>
        <v>47300</v>
      </c>
      <c r="I42" s="4">
        <f t="shared" si="6"/>
        <v>14</v>
      </c>
      <c r="J42" s="14">
        <f t="shared" si="7"/>
        <v>8048.1542854511499</v>
      </c>
      <c r="K42" s="3">
        <f t="shared" si="9"/>
        <v>0</v>
      </c>
      <c r="L42" s="3">
        <f t="shared" si="1"/>
        <v>8048.1542854511499</v>
      </c>
      <c r="N42" s="50" t="str">
        <f>IF(L42&gt;='Account Cashflows (2.5% Infl)'!L42,"OK","CheckFails")</f>
        <v>OK</v>
      </c>
    </row>
    <row r="43" spans="2:14" x14ac:dyDescent="0.25">
      <c r="B43" s="66">
        <f t="shared" si="2"/>
        <v>47483</v>
      </c>
      <c r="C43" s="4">
        <f t="shared" si="3"/>
        <v>14.5</v>
      </c>
      <c r="D43" s="14">
        <f t="shared" si="4"/>
        <v>5217.5079252926744</v>
      </c>
      <c r="E43" s="3">
        <f t="shared" si="8"/>
        <v>226.88845872826673</v>
      </c>
      <c r="F43" s="3">
        <f t="shared" si="0"/>
        <v>4990.619466564408</v>
      </c>
      <c r="H43" s="66">
        <f t="shared" si="5"/>
        <v>47483</v>
      </c>
      <c r="I43" s="4">
        <f t="shared" si="6"/>
        <v>14.5</v>
      </c>
      <c r="J43" s="14">
        <f t="shared" si="7"/>
        <v>8167.9845142175973</v>
      </c>
      <c r="K43" s="3">
        <f t="shared" si="9"/>
        <v>226.88845872826673</v>
      </c>
      <c r="L43" s="3">
        <f t="shared" si="1"/>
        <v>7941.0960554893309</v>
      </c>
      <c r="N43" s="50" t="str">
        <f>IF(L43&gt;='Account Cashflows (2.5% Infl)'!L43,"OK","CheckFails")</f>
        <v>OK</v>
      </c>
    </row>
    <row r="44" spans="2:14" x14ac:dyDescent="0.25">
      <c r="B44" s="66">
        <f t="shared" si="2"/>
        <v>47665</v>
      </c>
      <c r="C44" s="4">
        <f t="shared" si="3"/>
        <v>15</v>
      </c>
      <c r="D44" s="14">
        <f t="shared" si="4"/>
        <v>5064.9255808800553</v>
      </c>
      <c r="E44" s="3">
        <f t="shared" si="8"/>
        <v>0</v>
      </c>
      <c r="F44" s="3">
        <f t="shared" si="0"/>
        <v>5064.9255808800553</v>
      </c>
      <c r="H44" s="66">
        <f t="shared" si="5"/>
        <v>47665</v>
      </c>
      <c r="I44" s="4">
        <f t="shared" si="6"/>
        <v>15</v>
      </c>
      <c r="J44" s="14">
        <f t="shared" si="7"/>
        <v>8059.3322775142769</v>
      </c>
      <c r="K44" s="3">
        <f t="shared" si="9"/>
        <v>0</v>
      </c>
      <c r="L44" s="3">
        <f t="shared" si="1"/>
        <v>8059.3322775142769</v>
      </c>
      <c r="N44" s="50" t="str">
        <f>IF(L44&gt;='Account Cashflows (2.5% Infl)'!L44,"OK","CheckFails")</f>
        <v>OK</v>
      </c>
    </row>
    <row r="45" spans="2:14" x14ac:dyDescent="0.25">
      <c r="B45" s="66">
        <f t="shared" si="2"/>
        <v>47848</v>
      </c>
      <c r="C45" s="4">
        <f t="shared" si="3"/>
        <v>15.5</v>
      </c>
      <c r="D45" s="14">
        <f t="shared" si="4"/>
        <v>5140.3380505613404</v>
      </c>
      <c r="E45" s="3">
        <f t="shared" si="8"/>
        <v>233.69511249011472</v>
      </c>
      <c r="F45" s="3">
        <f t="shared" si="0"/>
        <v>4906.6429380712261</v>
      </c>
      <c r="H45" s="66">
        <f t="shared" si="5"/>
        <v>47848</v>
      </c>
      <c r="I45" s="4">
        <f t="shared" si="6"/>
        <v>15.5</v>
      </c>
      <c r="J45" s="14">
        <f t="shared" si="7"/>
        <v>8179.3289371540113</v>
      </c>
      <c r="K45" s="3">
        <f t="shared" si="9"/>
        <v>233.69511249011472</v>
      </c>
      <c r="L45" s="3">
        <f t="shared" si="1"/>
        <v>7945.633824663897</v>
      </c>
      <c r="N45" s="50" t="str">
        <f>IF(L45&gt;='Account Cashflows (2.5% Infl)'!L45,"OK","CheckFails")</f>
        <v>OK</v>
      </c>
    </row>
    <row r="46" spans="2:14" x14ac:dyDescent="0.25">
      <c r="B46" s="66">
        <f t="shared" si="2"/>
        <v>48030</v>
      </c>
      <c r="C46" s="4">
        <f t="shared" si="3"/>
        <v>16</v>
      </c>
      <c r="D46" s="14">
        <f t="shared" si="4"/>
        <v>4979.6987127110369</v>
      </c>
      <c r="E46" s="3">
        <f t="shared" si="8"/>
        <v>0</v>
      </c>
      <c r="F46" s="3">
        <f t="shared" si="0"/>
        <v>4979.6987127110369</v>
      </c>
      <c r="H46" s="66">
        <f t="shared" si="5"/>
        <v>48030</v>
      </c>
      <c r="I46" s="4">
        <f t="shared" si="6"/>
        <v>16</v>
      </c>
      <c r="J46" s="14">
        <f t="shared" si="7"/>
        <v>8063.9376102442857</v>
      </c>
      <c r="K46" s="3">
        <f t="shared" si="9"/>
        <v>0</v>
      </c>
      <c r="L46" s="3">
        <f t="shared" si="1"/>
        <v>8063.9376102442857</v>
      </c>
      <c r="N46" s="50" t="str">
        <f>IF(L46&gt;='Account Cashflows (2.5% Infl)'!L46,"OK","CheckFails")</f>
        <v>OK</v>
      </c>
    </row>
    <row r="47" spans="2:14" x14ac:dyDescent="0.25">
      <c r="B47" s="66">
        <f t="shared" si="2"/>
        <v>48213</v>
      </c>
      <c r="C47" s="4">
        <f t="shared" si="3"/>
        <v>16.5</v>
      </c>
      <c r="D47" s="14">
        <f t="shared" si="4"/>
        <v>5053.8422262133627</v>
      </c>
      <c r="E47" s="3">
        <f t="shared" si="8"/>
        <v>240.70596586481818</v>
      </c>
      <c r="F47" s="3">
        <f t="shared" si="0"/>
        <v>4813.1362603485441</v>
      </c>
      <c r="H47" s="66">
        <f t="shared" si="5"/>
        <v>48213</v>
      </c>
      <c r="I47" s="4">
        <f t="shared" si="6"/>
        <v>16.5</v>
      </c>
      <c r="J47" s="14">
        <f t="shared" si="7"/>
        <v>8184.0028394038145</v>
      </c>
      <c r="K47" s="3">
        <f t="shared" si="9"/>
        <v>240.70596586481818</v>
      </c>
      <c r="L47" s="3">
        <f t="shared" si="1"/>
        <v>7943.2968735389959</v>
      </c>
      <c r="N47" s="50" t="str">
        <f>IF(L47&gt;='Account Cashflows (2.5% Infl)'!L47,"OK","CheckFails")</f>
        <v>OK</v>
      </c>
    </row>
    <row r="48" spans="2:14" x14ac:dyDescent="0.25">
      <c r="B48" s="66">
        <f t="shared" si="2"/>
        <v>48396</v>
      </c>
      <c r="C48" s="4">
        <f t="shared" si="3"/>
        <v>17</v>
      </c>
      <c r="D48" s="14">
        <f t="shared" si="4"/>
        <v>4884.7997994290845</v>
      </c>
      <c r="E48" s="3">
        <f t="shared" si="8"/>
        <v>0</v>
      </c>
      <c r="F48" s="3">
        <f t="shared" si="0"/>
        <v>4884.7997994290845</v>
      </c>
      <c r="H48" s="66">
        <f t="shared" si="5"/>
        <v>48396</v>
      </c>
      <c r="I48" s="4">
        <f t="shared" si="6"/>
        <v>17</v>
      </c>
      <c r="J48" s="14">
        <f t="shared" si="7"/>
        <v>8061.5658638883315</v>
      </c>
      <c r="K48" s="3">
        <f t="shared" si="9"/>
        <v>0</v>
      </c>
      <c r="L48" s="3">
        <f t="shared" si="1"/>
        <v>8061.5658638883315</v>
      </c>
      <c r="N48" s="50" t="str">
        <f>IF(L48&gt;='Account Cashflows (2.5% Infl)'!L48,"OK","CheckFails")</f>
        <v>OK</v>
      </c>
    </row>
    <row r="49" spans="2:14" x14ac:dyDescent="0.25">
      <c r="B49" s="66">
        <f t="shared" si="2"/>
        <v>48579</v>
      </c>
      <c r="C49" s="4">
        <f t="shared" si="3"/>
        <v>17.5</v>
      </c>
      <c r="D49" s="14">
        <f t="shared" si="4"/>
        <v>4957.5303481589999</v>
      </c>
      <c r="E49" s="3">
        <f t="shared" si="8"/>
        <v>247.92714484076274</v>
      </c>
      <c r="F49" s="3">
        <f t="shared" si="0"/>
        <v>4709.6032033182373</v>
      </c>
      <c r="H49" s="66">
        <f t="shared" si="5"/>
        <v>48579</v>
      </c>
      <c r="I49" s="4">
        <f t="shared" si="6"/>
        <v>17.5</v>
      </c>
      <c r="J49" s="14">
        <f t="shared" si="7"/>
        <v>8181.5957797451656</v>
      </c>
      <c r="K49" s="3">
        <f t="shared" si="9"/>
        <v>247.92714484076274</v>
      </c>
      <c r="L49" s="3">
        <f t="shared" si="1"/>
        <v>7933.668634904403</v>
      </c>
      <c r="N49" s="50" t="str">
        <f>IF(L49&gt;='Account Cashflows (2.5% Infl)'!L49,"OK","CheckFails")</f>
        <v>OK</v>
      </c>
    </row>
    <row r="50" spans="2:14" x14ac:dyDescent="0.25">
      <c r="B50" s="66">
        <f t="shared" si="2"/>
        <v>48761</v>
      </c>
      <c r="C50" s="4">
        <f t="shared" si="3"/>
        <v>18</v>
      </c>
      <c r="D50" s="14">
        <f t="shared" si="4"/>
        <v>4779.7252225087759</v>
      </c>
      <c r="E50" s="3">
        <f t="shared" si="8"/>
        <v>0</v>
      </c>
      <c r="F50" s="3">
        <f t="shared" si="0"/>
        <v>4779.7252225087759</v>
      </c>
      <c r="H50" s="66">
        <f t="shared" si="5"/>
        <v>48761</v>
      </c>
      <c r="I50" s="4">
        <f t="shared" si="6"/>
        <v>18</v>
      </c>
      <c r="J50" s="14">
        <f t="shared" si="7"/>
        <v>8051.7942689018</v>
      </c>
      <c r="K50" s="3">
        <f t="shared" si="9"/>
        <v>0</v>
      </c>
      <c r="L50" s="3">
        <f t="shared" si="1"/>
        <v>8051.7942689018</v>
      </c>
      <c r="N50" s="50" t="str">
        <f>IF(L50&gt;='Account Cashflows (2.5% Infl)'!L50,"OK","CheckFails")</f>
        <v>OK</v>
      </c>
    </row>
    <row r="51" spans="2:14" x14ac:dyDescent="0.25">
      <c r="B51" s="66">
        <f t="shared" si="2"/>
        <v>48944</v>
      </c>
      <c r="C51" s="4">
        <f t="shared" si="3"/>
        <v>18.5</v>
      </c>
      <c r="D51" s="14">
        <f t="shared" si="4"/>
        <v>4850.8912994177845</v>
      </c>
      <c r="E51" s="3">
        <f t="shared" si="8"/>
        <v>255.36495918598561</v>
      </c>
      <c r="F51" s="3">
        <f t="shared" si="0"/>
        <v>4595.5263402317987</v>
      </c>
      <c r="H51" s="66">
        <f t="shared" si="5"/>
        <v>48944</v>
      </c>
      <c r="I51" s="4">
        <f t="shared" si="6"/>
        <v>18.5</v>
      </c>
      <c r="J51" s="14">
        <f t="shared" si="7"/>
        <v>8171.678693951535</v>
      </c>
      <c r="K51" s="3">
        <f t="shared" si="9"/>
        <v>255.36495918598561</v>
      </c>
      <c r="L51" s="3">
        <f t="shared" si="1"/>
        <v>7916.3137347655493</v>
      </c>
      <c r="N51" s="50" t="str">
        <f>IF(L51&gt;='Account Cashflows (2.5% Infl)'!L51,"OK","CheckFails")</f>
        <v>OK</v>
      </c>
    </row>
    <row r="52" spans="2:14" x14ac:dyDescent="0.25">
      <c r="B52" s="66">
        <f t="shared" si="2"/>
        <v>49126</v>
      </c>
      <c r="C52" s="4">
        <f t="shared" si="3"/>
        <v>19</v>
      </c>
      <c r="D52" s="14">
        <f t="shared" si="4"/>
        <v>4663.9498511537622</v>
      </c>
      <c r="E52" s="3">
        <f t="shared" si="8"/>
        <v>0</v>
      </c>
      <c r="F52" s="3">
        <f t="shared" si="0"/>
        <v>4663.9498511537622</v>
      </c>
      <c r="H52" s="66">
        <f t="shared" si="5"/>
        <v>49126</v>
      </c>
      <c r="I52" s="4">
        <f t="shared" si="6"/>
        <v>19</v>
      </c>
      <c r="J52" s="14">
        <f t="shared" si="7"/>
        <v>8034.1809689385773</v>
      </c>
      <c r="K52" s="3">
        <f t="shared" si="9"/>
        <v>0</v>
      </c>
      <c r="L52" s="3">
        <f t="shared" si="1"/>
        <v>8034.1809689385773</v>
      </c>
      <c r="N52" s="50" t="str">
        <f>IF(L52&gt;='Account Cashflows (2.5% Infl)'!L52,"OK","CheckFails")</f>
        <v>OK</v>
      </c>
    </row>
    <row r="53" spans="2:14" x14ac:dyDescent="0.25">
      <c r="B53" s="66">
        <f t="shared" si="2"/>
        <v>49309</v>
      </c>
      <c r="C53" s="4">
        <f t="shared" si="3"/>
        <v>19.5</v>
      </c>
      <c r="D53" s="14">
        <f t="shared" si="4"/>
        <v>4733.3921304387532</v>
      </c>
      <c r="E53" s="3">
        <f t="shared" si="8"/>
        <v>263.02590796156517</v>
      </c>
      <c r="F53" s="3">
        <f t="shared" si="0"/>
        <v>4470.3662224771879</v>
      </c>
      <c r="H53" s="66">
        <f t="shared" si="5"/>
        <v>49309</v>
      </c>
      <c r="I53" s="4">
        <f t="shared" si="6"/>
        <v>19.5</v>
      </c>
      <c r="J53" s="14">
        <f t="shared" si="7"/>
        <v>8153.8031468085164</v>
      </c>
      <c r="K53" s="3">
        <f t="shared" si="9"/>
        <v>263.02590796156517</v>
      </c>
      <c r="L53" s="3">
        <f t="shared" si="1"/>
        <v>7890.7772388469511</v>
      </c>
      <c r="N53" s="50" t="str">
        <f>IF(L53&gt;='Account Cashflows (2.5% Infl)'!L53,"OK","CheckFails")</f>
        <v>OK</v>
      </c>
    </row>
    <row r="54" spans="2:14" x14ac:dyDescent="0.25">
      <c r="B54" s="66">
        <f t="shared" si="2"/>
        <v>49491</v>
      </c>
      <c r="C54" s="4">
        <f t="shared" si="3"/>
        <v>20</v>
      </c>
      <c r="D54" s="14">
        <f t="shared" si="4"/>
        <v>4536.9262048171904</v>
      </c>
      <c r="E54" s="3">
        <f t="shared" si="8"/>
        <v>0</v>
      </c>
      <c r="F54" s="3">
        <f t="shared" si="0"/>
        <v>4536.9262048171904</v>
      </c>
      <c r="H54" s="66">
        <f t="shared" si="5"/>
        <v>49491</v>
      </c>
      <c r="I54" s="4">
        <f t="shared" si="6"/>
        <v>20</v>
      </c>
      <c r="J54" s="14">
        <f t="shared" si="7"/>
        <v>8008.2642561355497</v>
      </c>
      <c r="K54" s="3">
        <f t="shared" si="9"/>
        <v>0</v>
      </c>
      <c r="L54" s="3">
        <f t="shared" si="1"/>
        <v>8008.2642561355497</v>
      </c>
      <c r="N54" s="50" t="str">
        <f>IF(L54&gt;='Account Cashflows (2.5% Infl)'!L54,"OK","CheckFails")</f>
        <v>OK</v>
      </c>
    </row>
    <row r="55" spans="2:14" x14ac:dyDescent="0.25">
      <c r="B55" s="66">
        <f t="shared" si="2"/>
        <v>49674</v>
      </c>
      <c r="C55" s="4">
        <f t="shared" si="3"/>
        <v>20.5</v>
      </c>
      <c r="D55" s="14">
        <f t="shared" si="4"/>
        <v>4604.4772091515042</v>
      </c>
      <c r="E55" s="3">
        <f t="shared" si="8"/>
        <v>270.91668520041213</v>
      </c>
      <c r="F55" s="3">
        <f t="shared" si="0"/>
        <v>4333.5605239510924</v>
      </c>
      <c r="H55" s="66">
        <f t="shared" si="5"/>
        <v>49674</v>
      </c>
      <c r="I55" s="4">
        <f t="shared" si="6"/>
        <v>20.5</v>
      </c>
      <c r="J55" s="14">
        <f t="shared" si="7"/>
        <v>8127.50055601236</v>
      </c>
      <c r="K55" s="3">
        <f t="shared" si="9"/>
        <v>270.91668520041213</v>
      </c>
      <c r="L55" s="3">
        <f t="shared" si="1"/>
        <v>7856.5838708119481</v>
      </c>
      <c r="N55" s="50" t="str">
        <f>IF(L55&gt;='Account Cashflows (2.5% Infl)'!L55,"OK","CheckFails")</f>
        <v>OK</v>
      </c>
    </row>
    <row r="56" spans="2:14" x14ac:dyDescent="0.25">
      <c r="B56" s="66">
        <f t="shared" si="2"/>
        <v>49857</v>
      </c>
      <c r="C56" s="4">
        <f t="shared" si="3"/>
        <v>21</v>
      </c>
      <c r="D56" s="14">
        <f t="shared" si="4"/>
        <v>4398.0835848343859</v>
      </c>
      <c r="E56" s="3">
        <f t="shared" si="8"/>
        <v>0</v>
      </c>
      <c r="F56" s="3">
        <f t="shared" si="0"/>
        <v>4398.0835848343859</v>
      </c>
      <c r="H56" s="66">
        <f t="shared" si="5"/>
        <v>49857</v>
      </c>
      <c r="I56" s="4">
        <f t="shared" si="6"/>
        <v>21</v>
      </c>
      <c r="J56" s="14">
        <f t="shared" si="7"/>
        <v>7973.5617776922963</v>
      </c>
      <c r="K56" s="3">
        <f t="shared" si="9"/>
        <v>0</v>
      </c>
      <c r="L56" s="3">
        <f t="shared" si="1"/>
        <v>7973.5617776922963</v>
      </c>
      <c r="N56" s="50" t="str">
        <f>IF(L56&gt;='Account Cashflows (2.5% Infl)'!L56,"OK","CheckFails")</f>
        <v>OK</v>
      </c>
    </row>
    <row r="57" spans="2:14" x14ac:dyDescent="0.25">
      <c r="B57" s="66">
        <f t="shared" si="2"/>
        <v>50040</v>
      </c>
      <c r="C57" s="4">
        <f t="shared" si="3"/>
        <v>21.5</v>
      </c>
      <c r="D57" s="14">
        <f t="shared" si="4"/>
        <v>4463.5673396696247</v>
      </c>
      <c r="E57" s="3">
        <f t="shared" si="8"/>
        <v>279.0441857564245</v>
      </c>
      <c r="F57" s="3">
        <f t="shared" si="0"/>
        <v>4184.5231539132001</v>
      </c>
      <c r="H57" s="66">
        <f t="shared" si="5"/>
        <v>50040</v>
      </c>
      <c r="I57" s="4">
        <f t="shared" si="6"/>
        <v>21.5</v>
      </c>
      <c r="J57" s="14">
        <f t="shared" si="7"/>
        <v>8092.2813869363072</v>
      </c>
      <c r="K57" s="3">
        <f t="shared" si="9"/>
        <v>279.0441857564245</v>
      </c>
      <c r="L57" s="3">
        <f t="shared" si="1"/>
        <v>7813.2372011798825</v>
      </c>
      <c r="N57" s="50" t="str">
        <f>IF(L57&gt;='Account Cashflows (2.5% Infl)'!L57,"OK","CheckFails")</f>
        <v>OK</v>
      </c>
    </row>
    <row r="58" spans="2:14" x14ac:dyDescent="0.25">
      <c r="B58" s="66">
        <f t="shared" si="2"/>
        <v>50222</v>
      </c>
      <c r="C58" s="4">
        <f t="shared" si="3"/>
        <v>22</v>
      </c>
      <c r="D58" s="14">
        <f t="shared" si="4"/>
        <v>4246.8271740682767</v>
      </c>
      <c r="E58" s="3">
        <f t="shared" si="8"/>
        <v>0</v>
      </c>
      <c r="F58" s="3">
        <f t="shared" si="0"/>
        <v>4246.8271740682767</v>
      </c>
      <c r="H58" s="66">
        <f t="shared" si="5"/>
        <v>50222</v>
      </c>
      <c r="I58" s="4">
        <f t="shared" si="6"/>
        <v>22</v>
      </c>
      <c r="J58" s="14">
        <f t="shared" si="7"/>
        <v>7929.5697127119247</v>
      </c>
      <c r="K58" s="3">
        <f t="shared" si="9"/>
        <v>0</v>
      </c>
      <c r="L58" s="3">
        <f t="shared" si="1"/>
        <v>7929.5697127119247</v>
      </c>
      <c r="N58" s="50" t="str">
        <f>IF(L58&gt;='Account Cashflows (2.5% Infl)'!L58,"OK","CheckFails")</f>
        <v>OK</v>
      </c>
    </row>
    <row r="59" spans="2:14" x14ac:dyDescent="0.25">
      <c r="B59" s="66">
        <f t="shared" si="2"/>
        <v>50405</v>
      </c>
      <c r="C59" s="4">
        <f t="shared" si="3"/>
        <v>22.5</v>
      </c>
      <c r="D59" s="14">
        <f t="shared" si="4"/>
        <v>4310.0588485305962</v>
      </c>
      <c r="E59" s="3">
        <f t="shared" si="8"/>
        <v>287.41551132911724</v>
      </c>
      <c r="F59" s="3">
        <f t="shared" si="0"/>
        <v>4022.643337201479</v>
      </c>
      <c r="H59" s="66">
        <f t="shared" si="5"/>
        <v>50405</v>
      </c>
      <c r="I59" s="4">
        <f t="shared" si="6"/>
        <v>22.5</v>
      </c>
      <c r="J59" s="14">
        <f t="shared" si="7"/>
        <v>8047.6343172152783</v>
      </c>
      <c r="K59" s="3">
        <f t="shared" si="9"/>
        <v>287.41551132911724</v>
      </c>
      <c r="L59" s="3">
        <f t="shared" si="1"/>
        <v>7760.2188058861611</v>
      </c>
      <c r="N59" s="50" t="str">
        <f>IF(L59&gt;='Account Cashflows (2.5% Infl)'!L59,"OK","CheckFails")</f>
        <v>OK</v>
      </c>
    </row>
    <row r="60" spans="2:14" x14ac:dyDescent="0.25">
      <c r="B60" s="66">
        <f t="shared" si="2"/>
        <v>50587</v>
      </c>
      <c r="C60" s="4">
        <f t="shared" si="3"/>
        <v>23</v>
      </c>
      <c r="D60" s="14">
        <f t="shared" si="4"/>
        <v>4082.5371034298505</v>
      </c>
      <c r="E60" s="3">
        <f t="shared" si="8"/>
        <v>0</v>
      </c>
      <c r="F60" s="3">
        <f t="shared" si="0"/>
        <v>4082.5371034298505</v>
      </c>
      <c r="H60" s="66">
        <f t="shared" si="5"/>
        <v>50587</v>
      </c>
      <c r="I60" s="4">
        <f t="shared" si="6"/>
        <v>23</v>
      </c>
      <c r="J60" s="14">
        <f t="shared" si="7"/>
        <v>7875.7619182328081</v>
      </c>
      <c r="K60" s="3">
        <f t="shared" si="9"/>
        <v>0</v>
      </c>
      <c r="L60" s="3">
        <f t="shared" si="1"/>
        <v>7875.7619182328081</v>
      </c>
      <c r="N60" s="50" t="str">
        <f>IF(L60&gt;='Account Cashflows (2.5% Infl)'!L60,"OK","CheckFails")</f>
        <v>OK</v>
      </c>
    </row>
    <row r="61" spans="2:14" x14ac:dyDescent="0.25">
      <c r="B61" s="66">
        <f t="shared" si="2"/>
        <v>50770</v>
      </c>
      <c r="C61" s="4">
        <f t="shared" si="3"/>
        <v>23.5</v>
      </c>
      <c r="D61" s="14">
        <f t="shared" si="4"/>
        <v>4143.322637317523</v>
      </c>
      <c r="E61" s="3">
        <f t="shared" si="8"/>
        <v>296.03797666899078</v>
      </c>
      <c r="F61" s="3">
        <f t="shared" si="0"/>
        <v>3847.2846606485323</v>
      </c>
      <c r="H61" s="66">
        <f t="shared" si="5"/>
        <v>50770</v>
      </c>
      <c r="I61" s="4">
        <f t="shared" si="6"/>
        <v>23.5</v>
      </c>
      <c r="J61" s="14">
        <f t="shared" si="7"/>
        <v>7993.0253700627463</v>
      </c>
      <c r="K61" s="3">
        <f t="shared" si="9"/>
        <v>296.03797666899078</v>
      </c>
      <c r="L61" s="3">
        <f t="shared" si="1"/>
        <v>7696.9873933937552</v>
      </c>
      <c r="N61" s="50" t="str">
        <f>IF(L61&gt;='Account Cashflows (2.5% Infl)'!L61,"OK","CheckFails")</f>
        <v>OK</v>
      </c>
    </row>
    <row r="62" spans="2:14" x14ac:dyDescent="0.25">
      <c r="B62" s="66">
        <f t="shared" si="2"/>
        <v>50952</v>
      </c>
      <c r="C62" s="4">
        <f t="shared" si="3"/>
        <v>24</v>
      </c>
      <c r="D62" s="14">
        <f t="shared" si="4"/>
        <v>3904.5674840964571</v>
      </c>
      <c r="E62" s="3">
        <f t="shared" si="8"/>
        <v>0</v>
      </c>
      <c r="F62" s="3">
        <f t="shared" si="0"/>
        <v>3904.5674840964571</v>
      </c>
      <c r="H62" s="66">
        <f t="shared" si="5"/>
        <v>50952</v>
      </c>
      <c r="I62" s="4">
        <f t="shared" si="6"/>
        <v>24</v>
      </c>
      <c r="J62" s="14">
        <f t="shared" si="7"/>
        <v>7811.5890433435034</v>
      </c>
      <c r="K62" s="3">
        <f t="shared" si="9"/>
        <v>0</v>
      </c>
      <c r="L62" s="3">
        <f t="shared" si="1"/>
        <v>7811.5890433435034</v>
      </c>
      <c r="N62" s="50" t="str">
        <f>IF(L62&gt;='Account Cashflows (2.5% Infl)'!L62,"OK","CheckFails")</f>
        <v>OK</v>
      </c>
    </row>
    <row r="63" spans="2:14" x14ac:dyDescent="0.25">
      <c r="B63" s="66">
        <f t="shared" si="2"/>
        <v>51135</v>
      </c>
      <c r="C63" s="4">
        <f t="shared" si="3"/>
        <v>24.5</v>
      </c>
      <c r="D63" s="14">
        <f t="shared" si="4"/>
        <v>3962.7032004679882</v>
      </c>
      <c r="E63" s="3">
        <f t="shared" si="8"/>
        <v>304.9191159690605</v>
      </c>
      <c r="F63" s="3">
        <f t="shared" si="0"/>
        <v>3657.7840844989278</v>
      </c>
      <c r="H63" s="66">
        <f t="shared" si="5"/>
        <v>51135</v>
      </c>
      <c r="I63" s="4">
        <f t="shared" si="6"/>
        <v>24.5</v>
      </c>
      <c r="J63" s="14">
        <f t="shared" si="7"/>
        <v>7927.8970151955682</v>
      </c>
      <c r="K63" s="3">
        <f t="shared" si="9"/>
        <v>304.9191159690605</v>
      </c>
      <c r="L63" s="3">
        <f t="shared" si="1"/>
        <v>7622.9778992265074</v>
      </c>
      <c r="N63" s="50" t="str">
        <f>IF(L63&gt;='Account Cashflows (2.5% Infl)'!L63,"OK","CheckFails")</f>
        <v>OK</v>
      </c>
    </row>
    <row r="64" spans="2:14" x14ac:dyDescent="0.25">
      <c r="B64" s="66">
        <f t="shared" si="2"/>
        <v>51318</v>
      </c>
      <c r="C64" s="4">
        <f t="shared" si="3"/>
        <v>25</v>
      </c>
      <c r="D64" s="14">
        <f t="shared" si="4"/>
        <v>3712.2454042099735</v>
      </c>
      <c r="E64" s="3">
        <f t="shared" si="8"/>
        <v>0</v>
      </c>
      <c r="F64" s="3">
        <f t="shared" si="0"/>
        <v>3712.2454042099735</v>
      </c>
      <c r="H64" s="66">
        <f t="shared" si="5"/>
        <v>51318</v>
      </c>
      <c r="I64" s="4">
        <f t="shared" si="6"/>
        <v>25</v>
      </c>
      <c r="J64" s="14">
        <f t="shared" si="7"/>
        <v>7736.4776102344313</v>
      </c>
      <c r="K64" s="3">
        <f t="shared" si="9"/>
        <v>0</v>
      </c>
      <c r="L64" s="3">
        <f t="shared" si="1"/>
        <v>7736.4776102344313</v>
      </c>
      <c r="N64" s="50" t="str">
        <f>IF(L64&gt;='Account Cashflows (2.5% Infl)'!L64,"OK","CheckFails")</f>
        <v>OK</v>
      </c>
    </row>
    <row r="65" spans="2:14" x14ac:dyDescent="0.25">
      <c r="B65" s="66">
        <f t="shared" si="2"/>
        <v>51501</v>
      </c>
      <c r="C65" s="4">
        <f t="shared" si="3"/>
        <v>25.5</v>
      </c>
      <c r="D65" s="14">
        <f t="shared" si="4"/>
        <v>3767.5176070338957</v>
      </c>
      <c r="E65" s="3">
        <f t="shared" si="8"/>
        <v>314.06668944813231</v>
      </c>
      <c r="F65" s="3">
        <f t="shared" si="0"/>
        <v>3453.4509175857634</v>
      </c>
      <c r="H65" s="66">
        <f t="shared" si="5"/>
        <v>51501</v>
      </c>
      <c r="I65" s="4">
        <f t="shared" si="6"/>
        <v>25.5</v>
      </c>
      <c r="J65" s="14">
        <f t="shared" si="7"/>
        <v>7851.6672362033032</v>
      </c>
      <c r="K65" s="3">
        <f t="shared" si="9"/>
        <v>314.06668944813231</v>
      </c>
      <c r="L65" s="3">
        <f t="shared" si="1"/>
        <v>7537.6005467551713</v>
      </c>
      <c r="N65" s="50" t="str">
        <f>IF(L65&gt;='Account Cashflows (2.5% Infl)'!L65,"OK","CheckFails")</f>
        <v>OK</v>
      </c>
    </row>
    <row r="66" spans="2:14" x14ac:dyDescent="0.25">
      <c r="B66" s="66">
        <f t="shared" si="2"/>
        <v>51683</v>
      </c>
      <c r="C66" s="4">
        <f t="shared" si="3"/>
        <v>26</v>
      </c>
      <c r="D66" s="14">
        <f t="shared" si="4"/>
        <v>3504.8698887946139</v>
      </c>
      <c r="E66" s="3">
        <f t="shared" si="8"/>
        <v>0</v>
      </c>
      <c r="F66" s="3">
        <f t="shared" si="0"/>
        <v>3504.8698887946139</v>
      </c>
      <c r="H66" s="66">
        <f t="shared" si="5"/>
        <v>51683</v>
      </c>
      <c r="I66" s="4">
        <f t="shared" si="6"/>
        <v>26</v>
      </c>
      <c r="J66" s="14">
        <f t="shared" si="7"/>
        <v>7649.8290609998057</v>
      </c>
      <c r="K66" s="3">
        <f t="shared" si="9"/>
        <v>0</v>
      </c>
      <c r="L66" s="3">
        <f t="shared" si="1"/>
        <v>7649.8290609998057</v>
      </c>
      <c r="N66" s="50" t="str">
        <f>IF(L66&gt;='Account Cashflows (2.5% Infl)'!L66,"OK","CheckFails")</f>
        <v>OK</v>
      </c>
    </row>
    <row r="67" spans="2:14" x14ac:dyDescent="0.25">
      <c r="B67" s="66">
        <f t="shared" si="2"/>
        <v>51866</v>
      </c>
      <c r="C67" s="4">
        <f t="shared" si="3"/>
        <v>26.5</v>
      </c>
      <c r="D67" s="14">
        <f t="shared" si="4"/>
        <v>3557.0544451133364</v>
      </c>
      <c r="E67" s="3">
        <f t="shared" si="8"/>
        <v>323.48869013157628</v>
      </c>
      <c r="F67" s="3">
        <f t="shared" si="0"/>
        <v>3233.5657549817602</v>
      </c>
      <c r="H67" s="66">
        <f t="shared" si="5"/>
        <v>51866</v>
      </c>
      <c r="I67" s="4">
        <f t="shared" si="6"/>
        <v>26.5</v>
      </c>
      <c r="J67" s="14">
        <f t="shared" si="7"/>
        <v>7763.7285631578261</v>
      </c>
      <c r="K67" s="3">
        <f t="shared" si="9"/>
        <v>323.48869013157628</v>
      </c>
      <c r="L67" s="3">
        <f t="shared" si="1"/>
        <v>7440.2398730262503</v>
      </c>
      <c r="N67" s="50" t="str">
        <f>IF(L67&gt;='Account Cashflows (2.5% Infl)'!L67,"OK","CheckFails")</f>
        <v>OK</v>
      </c>
    </row>
    <row r="68" spans="2:14" x14ac:dyDescent="0.25">
      <c r="B68" s="66">
        <f t="shared" si="2"/>
        <v>52048</v>
      </c>
      <c r="C68" s="4">
        <f t="shared" si="3"/>
        <v>27</v>
      </c>
      <c r="D68" s="14">
        <f t="shared" si="4"/>
        <v>3281.7108215905441</v>
      </c>
      <c r="E68" s="3">
        <f t="shared" si="8"/>
        <v>0</v>
      </c>
      <c r="F68" s="3">
        <f t="shared" si="0"/>
        <v>3281.7108215905441</v>
      </c>
      <c r="H68" s="66">
        <f t="shared" si="5"/>
        <v>52048</v>
      </c>
      <c r="I68" s="4">
        <f t="shared" si="6"/>
        <v>27</v>
      </c>
      <c r="J68" s="14">
        <f t="shared" si="7"/>
        <v>7551.0187689618915</v>
      </c>
      <c r="K68" s="3">
        <f t="shared" si="9"/>
        <v>0</v>
      </c>
      <c r="L68" s="3">
        <f t="shared" si="1"/>
        <v>7551.0187689618915</v>
      </c>
      <c r="N68" s="50" t="str">
        <f>IF(L68&gt;='Account Cashflows (2.5% Infl)'!L68,"OK","CheckFails")</f>
        <v>OK</v>
      </c>
    </row>
    <row r="69" spans="2:14" x14ac:dyDescent="0.25">
      <c r="B69" s="66">
        <f t="shared" si="2"/>
        <v>52231</v>
      </c>
      <c r="C69" s="4">
        <f t="shared" si="3"/>
        <v>27.5</v>
      </c>
      <c r="D69" s="14">
        <f t="shared" si="4"/>
        <v>3330.5727276312132</v>
      </c>
      <c r="E69" s="3">
        <f t="shared" si="8"/>
        <v>333.19335083552357</v>
      </c>
      <c r="F69" s="3">
        <f t="shared" si="0"/>
        <v>2997.3793767956895</v>
      </c>
      <c r="H69" s="66">
        <f t="shared" si="5"/>
        <v>52231</v>
      </c>
      <c r="I69" s="4">
        <f t="shared" si="6"/>
        <v>27.5</v>
      </c>
      <c r="J69" s="14">
        <f t="shared" si="7"/>
        <v>7663.447069217038</v>
      </c>
      <c r="K69" s="3">
        <f t="shared" si="9"/>
        <v>333.19335083552357</v>
      </c>
      <c r="L69" s="3">
        <f t="shared" si="1"/>
        <v>7330.2537183815148</v>
      </c>
      <c r="N69" s="50" t="str">
        <f>IF(L69&gt;='Account Cashflows (2.5% Infl)'!L69,"OK","CheckFails")</f>
        <v>OK</v>
      </c>
    </row>
    <row r="70" spans="2:14" x14ac:dyDescent="0.25">
      <c r="B70" s="66">
        <f t="shared" si="2"/>
        <v>52413</v>
      </c>
      <c r="C70" s="4">
        <f t="shared" si="3"/>
        <v>28</v>
      </c>
      <c r="D70" s="14">
        <f t="shared" si="4"/>
        <v>3042.0078274543148</v>
      </c>
      <c r="E70" s="3">
        <f t="shared" si="8"/>
        <v>0</v>
      </c>
      <c r="F70" s="3">
        <f t="shared" si="0"/>
        <v>3042.0078274543148</v>
      </c>
      <c r="H70" s="66">
        <f t="shared" si="5"/>
        <v>52413</v>
      </c>
      <c r="I70" s="4">
        <f t="shared" si="6"/>
        <v>28</v>
      </c>
      <c r="J70" s="14">
        <f t="shared" si="7"/>
        <v>7439.3950132468035</v>
      </c>
      <c r="K70" s="3">
        <f t="shared" si="9"/>
        <v>0</v>
      </c>
      <c r="L70" s="3">
        <f t="shared" si="1"/>
        <v>7439.3950132468035</v>
      </c>
      <c r="N70" s="50" t="str">
        <f>IF(L70&gt;='Account Cashflows (2.5% Infl)'!L70,"OK","CheckFails")</f>
        <v>OK</v>
      </c>
    </row>
    <row r="71" spans="2:14" x14ac:dyDescent="0.25">
      <c r="B71" s="66">
        <f t="shared" si="2"/>
        <v>52596</v>
      </c>
      <c r="C71" s="4">
        <f t="shared" si="3"/>
        <v>28.5</v>
      </c>
      <c r="D71" s="14">
        <f t="shared" si="4"/>
        <v>3087.3007580995604</v>
      </c>
      <c r="E71" s="3">
        <f t="shared" si="8"/>
        <v>343.18915136058928</v>
      </c>
      <c r="F71" s="3">
        <f t="shared" si="0"/>
        <v>2744.1116067389712</v>
      </c>
      <c r="H71" s="66">
        <f t="shared" si="5"/>
        <v>52596</v>
      </c>
      <c r="I71" s="4">
        <f t="shared" si="6"/>
        <v>28.5</v>
      </c>
      <c r="J71" s="14">
        <f t="shared" si="7"/>
        <v>7550.1613299329601</v>
      </c>
      <c r="K71" s="3">
        <f t="shared" si="9"/>
        <v>343.18915136058928</v>
      </c>
      <c r="L71" s="3">
        <f t="shared" si="1"/>
        <v>7206.9721785723705</v>
      </c>
      <c r="N71" s="50" t="str">
        <f>IF(L71&gt;='Account Cashflows (2.5% Infl)'!L71,"OK","CheckFails")</f>
        <v>OK</v>
      </c>
    </row>
    <row r="72" spans="2:14" x14ac:dyDescent="0.25">
      <c r="B72" s="66">
        <f t="shared" si="2"/>
        <v>52779</v>
      </c>
      <c r="C72" s="4">
        <f t="shared" si="3"/>
        <v>29</v>
      </c>
      <c r="D72" s="14">
        <f t="shared" si="4"/>
        <v>2784.9691139304805</v>
      </c>
      <c r="E72" s="3">
        <f t="shared" si="8"/>
        <v>0</v>
      </c>
      <c r="F72" s="3">
        <f t="shared" si="0"/>
        <v>2784.9691139304805</v>
      </c>
      <c r="H72" s="66">
        <f t="shared" si="5"/>
        <v>52779</v>
      </c>
      <c r="I72" s="4">
        <f t="shared" si="6"/>
        <v>29</v>
      </c>
      <c r="J72" s="14">
        <f t="shared" si="7"/>
        <v>7314.2779152967432</v>
      </c>
      <c r="K72" s="3">
        <f t="shared" si="9"/>
        <v>0</v>
      </c>
      <c r="L72" s="3">
        <f t="shared" si="1"/>
        <v>7314.2779152967432</v>
      </c>
      <c r="N72" s="50" t="str">
        <f>IF(L72&gt;='Account Cashflows (2.5% Infl)'!L72,"OK","CheckFails")</f>
        <v>OK</v>
      </c>
    </row>
    <row r="73" spans="2:14" x14ac:dyDescent="0.25">
      <c r="B73" s="66">
        <f t="shared" si="2"/>
        <v>52962</v>
      </c>
      <c r="C73" s="4">
        <f t="shared" si="3"/>
        <v>29.5</v>
      </c>
      <c r="D73" s="14">
        <f t="shared" si="4"/>
        <v>2826.4349549411404</v>
      </c>
      <c r="E73" s="3">
        <f t="shared" si="8"/>
        <v>353.48482590140696</v>
      </c>
      <c r="F73" s="3">
        <f t="shared" si="0"/>
        <v>2472.9501290397334</v>
      </c>
      <c r="H73" s="66">
        <f t="shared" si="5"/>
        <v>52962</v>
      </c>
      <c r="I73" s="4">
        <f t="shared" si="6"/>
        <v>29.5</v>
      </c>
      <c r="J73" s="14">
        <f t="shared" si="7"/>
        <v>7423.181343929542</v>
      </c>
      <c r="K73" s="3">
        <f t="shared" si="9"/>
        <v>353.48482590140696</v>
      </c>
      <c r="L73" s="3">
        <f t="shared" si="1"/>
        <v>7069.696518028135</v>
      </c>
      <c r="N73" s="50" t="str">
        <f>IF(L73&gt;='Account Cashflows (2.5% Infl)'!L73,"OK","CheckFails")</f>
        <v>OK</v>
      </c>
    </row>
    <row r="74" spans="2:14" x14ac:dyDescent="0.25">
      <c r="B74" s="66">
        <f t="shared" si="2"/>
        <v>53144</v>
      </c>
      <c r="C74" s="4">
        <f t="shared" si="3"/>
        <v>30</v>
      </c>
      <c r="D74" s="14">
        <f t="shared" si="4"/>
        <v>2509.7702705505067</v>
      </c>
      <c r="E74" s="3">
        <f t="shared" si="8"/>
        <v>0</v>
      </c>
      <c r="F74" s="3">
        <f t="shared" si="0"/>
        <v>2509.7702705505067</v>
      </c>
      <c r="H74" s="66">
        <f t="shared" si="5"/>
        <v>53144</v>
      </c>
      <c r="I74" s="4">
        <f t="shared" si="6"/>
        <v>30</v>
      </c>
      <c r="J74" s="14">
        <f t="shared" si="7"/>
        <v>7174.9583359577573</v>
      </c>
      <c r="K74" s="3">
        <f t="shared" si="9"/>
        <v>0</v>
      </c>
      <c r="L74" s="3">
        <f t="shared" si="1"/>
        <v>7174.9583359577573</v>
      </c>
      <c r="N74" s="50" t="str">
        <f>IF(L74&gt;='Account Cashflows (2.5% Infl)'!L74,"OK","CheckFails")</f>
        <v>OK</v>
      </c>
    </row>
    <row r="75" spans="2:14" x14ac:dyDescent="0.25">
      <c r="B75" s="66">
        <f t="shared" si="2"/>
        <v>53327</v>
      </c>
      <c r="C75" s="4">
        <f t="shared" si="3"/>
        <v>30.5</v>
      </c>
      <c r="D75" s="14">
        <f t="shared" si="4"/>
        <v>2547.1386329109255</v>
      </c>
      <c r="E75" s="3">
        <f t="shared" si="8"/>
        <v>364.0893706784492</v>
      </c>
      <c r="F75" s="3">
        <f t="shared" si="0"/>
        <v>2183.0492622324764</v>
      </c>
      <c r="H75" s="66">
        <f t="shared" si="5"/>
        <v>53327</v>
      </c>
      <c r="I75" s="4">
        <f t="shared" si="6"/>
        <v>30.5</v>
      </c>
      <c r="J75" s="14">
        <f t="shared" si="7"/>
        <v>7281.787413568979</v>
      </c>
      <c r="K75" s="3">
        <f t="shared" si="9"/>
        <v>364.0893706784492</v>
      </c>
      <c r="L75" s="3">
        <f t="shared" si="1"/>
        <v>6917.6980428905299</v>
      </c>
      <c r="N75" s="50" t="str">
        <f>IF(L75&gt;='Account Cashflows (2.5% Infl)'!L75,"OK","CheckFails")</f>
        <v>OK</v>
      </c>
    </row>
    <row r="76" spans="2:14" x14ac:dyDescent="0.25">
      <c r="B76" s="66">
        <f t="shared" si="2"/>
        <v>53509</v>
      </c>
      <c r="C76" s="4">
        <f t="shared" si="3"/>
        <v>31</v>
      </c>
      <c r="D76" s="14">
        <f t="shared" si="4"/>
        <v>2215.5530243651974</v>
      </c>
      <c r="E76" s="3">
        <f t="shared" si="8"/>
        <v>0</v>
      </c>
      <c r="F76" s="3">
        <f t="shared" si="0"/>
        <v>2215.5530243651974</v>
      </c>
      <c r="H76" s="66">
        <f t="shared" si="5"/>
        <v>53509</v>
      </c>
      <c r="I76" s="4">
        <f t="shared" si="6"/>
        <v>31</v>
      </c>
      <c r="J76" s="14">
        <f t="shared" si="7"/>
        <v>7020.6967317346653</v>
      </c>
      <c r="K76" s="3">
        <f t="shared" si="9"/>
        <v>0</v>
      </c>
      <c r="L76" s="3">
        <f t="shared" si="1"/>
        <v>7020.6967317346653</v>
      </c>
      <c r="N76" s="50" t="str">
        <f>IF(L76&gt;='Account Cashflows (2.5% Infl)'!L76,"OK","CheckFails")</f>
        <v>OK</v>
      </c>
    </row>
    <row r="77" spans="2:14" x14ac:dyDescent="0.25">
      <c r="B77" s="66">
        <f t="shared" si="2"/>
        <v>53692</v>
      </c>
      <c r="C77" s="4">
        <f t="shared" si="3"/>
        <v>31.5</v>
      </c>
      <c r="D77" s="14">
        <f t="shared" si="4"/>
        <v>2248.5407400994509</v>
      </c>
      <c r="E77" s="3">
        <f t="shared" si="8"/>
        <v>375.0120517988027</v>
      </c>
      <c r="F77" s="3">
        <f t="shared" si="0"/>
        <v>1873.5286883006481</v>
      </c>
      <c r="H77" s="66">
        <f t="shared" si="5"/>
        <v>53692</v>
      </c>
      <c r="I77" s="4">
        <f t="shared" si="6"/>
        <v>31.5</v>
      </c>
      <c r="J77" s="14">
        <f t="shared" si="7"/>
        <v>7125.2289841772454</v>
      </c>
      <c r="K77" s="3">
        <f t="shared" si="9"/>
        <v>375.0120517988027</v>
      </c>
      <c r="L77" s="3">
        <f t="shared" si="1"/>
        <v>6750.2169323784428</v>
      </c>
      <c r="N77" s="50" t="str">
        <f>IF(L77&gt;='Account Cashflows (2.5% Infl)'!L77,"OK","CheckFails")</f>
        <v>OK</v>
      </c>
    </row>
    <row r="78" spans="2:14" x14ac:dyDescent="0.25">
      <c r="B78" s="66">
        <f t="shared" si="2"/>
        <v>53874</v>
      </c>
      <c r="C78" s="4">
        <f t="shared" si="3"/>
        <v>32</v>
      </c>
      <c r="D78" s="14">
        <f t="shared" si="4"/>
        <v>1901.4239501652737</v>
      </c>
      <c r="E78" s="3">
        <f t="shared" si="8"/>
        <v>0</v>
      </c>
      <c r="F78" s="3">
        <f t="shared" si="0"/>
        <v>1901.4239501652737</v>
      </c>
      <c r="H78" s="66">
        <f t="shared" si="5"/>
        <v>53874</v>
      </c>
      <c r="I78" s="4">
        <f t="shared" si="6"/>
        <v>32</v>
      </c>
      <c r="J78" s="14">
        <f t="shared" si="7"/>
        <v>6850.7219687558254</v>
      </c>
      <c r="K78" s="3">
        <f t="shared" si="9"/>
        <v>0</v>
      </c>
      <c r="L78" s="3">
        <f t="shared" si="1"/>
        <v>6850.7219687558254</v>
      </c>
      <c r="N78" s="50" t="str">
        <f>IF(L78&gt;='Account Cashflows (2.5% Infl)'!L78,"OK","CheckFails")</f>
        <v>OK</v>
      </c>
    </row>
    <row r="79" spans="2:14" x14ac:dyDescent="0.25">
      <c r="B79" s="66">
        <f t="shared" si="2"/>
        <v>54057</v>
      </c>
      <c r="C79" s="4">
        <f t="shared" si="3"/>
        <v>32.5</v>
      </c>
      <c r="D79" s="14">
        <f t="shared" si="4"/>
        <v>1929.7345489496674</v>
      </c>
      <c r="E79" s="3">
        <f t="shared" si="8"/>
        <v>386.26241335276677</v>
      </c>
      <c r="F79" s="3">
        <f t="shared" ref="F79:F113" si="10">D79-E79</f>
        <v>1543.4721355969007</v>
      </c>
      <c r="H79" s="66">
        <f t="shared" si="5"/>
        <v>54057</v>
      </c>
      <c r="I79" s="4">
        <f t="shared" si="6"/>
        <v>32.5</v>
      </c>
      <c r="J79" s="14">
        <f t="shared" si="7"/>
        <v>6952.723440349796</v>
      </c>
      <c r="K79" s="3">
        <f t="shared" si="9"/>
        <v>386.26241335276677</v>
      </c>
      <c r="L79" s="3">
        <f t="shared" ref="L79:L113" si="11">J79-K79</f>
        <v>6566.461026997029</v>
      </c>
      <c r="N79" s="50" t="str">
        <f>IF(L79&gt;='Account Cashflows (2.5% Infl)'!L79,"OK","CheckFails")</f>
        <v>OK</v>
      </c>
    </row>
    <row r="80" spans="2:14" x14ac:dyDescent="0.25">
      <c r="B80" s="66">
        <f t="shared" ref="B80:B113" si="12">IF(MONTH(B79)=7,DATE(YEAR(B79),12,31),DATE(YEAR(B79)+1,7,1))</f>
        <v>54240</v>
      </c>
      <c r="C80" s="4">
        <f t="shared" ref="C80:C113" si="13">C79+0.5</f>
        <v>33</v>
      </c>
      <c r="D80" s="14">
        <f t="shared" ref="D80:D113" si="14">F79*IF(C80&lt;=5,(1+$D$7)^0.5,(1+$D$8)^0.5)</f>
        <v>1566.4531337914259</v>
      </c>
      <c r="E80" s="3">
        <f t="shared" si="8"/>
        <v>0</v>
      </c>
      <c r="F80" s="3">
        <f t="shared" si="10"/>
        <v>1566.4531337914259</v>
      </c>
      <c r="H80" s="66">
        <f t="shared" ref="H80:H113" si="15">IF(MONTH(H79)=7,DATE(YEAR(H79),12,31),DATE(YEAR(H79)+1,7,1))</f>
        <v>54240</v>
      </c>
      <c r="I80" s="4">
        <f t="shared" ref="I80:I113" si="16">I79+0.5</f>
        <v>33</v>
      </c>
      <c r="J80" s="14">
        <f t="shared" ref="J80:J113" si="17">L79*IF(I80&lt;=5,(1+$J$7)^0.5,(1+$J$8)^0.5)</f>
        <v>6664.2300929396943</v>
      </c>
      <c r="K80" s="3">
        <f t="shared" si="9"/>
        <v>0</v>
      </c>
      <c r="L80" s="3">
        <f t="shared" si="11"/>
        <v>6664.2300929396943</v>
      </c>
      <c r="N80" s="50" t="str">
        <f>IF(L80&gt;='Account Cashflows (2.5% Infl)'!L80,"OK","CheckFails")</f>
        <v>OK</v>
      </c>
    </row>
    <row r="81" spans="2:14" x14ac:dyDescent="0.25">
      <c r="B81" s="66">
        <f t="shared" si="12"/>
        <v>54423</v>
      </c>
      <c r="C81" s="4">
        <f t="shared" si="13"/>
        <v>33.5</v>
      </c>
      <c r="D81" s="14">
        <f t="shared" si="14"/>
        <v>1589.7762996648075</v>
      </c>
      <c r="E81" s="3">
        <f t="shared" ref="E81:E113" si="18">E79*(1+$D$9)*IF(E79=0,0,1)</f>
        <v>397.85028575334979</v>
      </c>
      <c r="F81" s="3">
        <f t="shared" si="10"/>
        <v>1191.9260139114576</v>
      </c>
      <c r="H81" s="66">
        <f t="shared" si="15"/>
        <v>54423</v>
      </c>
      <c r="I81" s="4">
        <f t="shared" si="16"/>
        <v>33.5</v>
      </c>
      <c r="J81" s="14">
        <f t="shared" si="17"/>
        <v>6763.4548578069398</v>
      </c>
      <c r="K81" s="3">
        <f t="shared" ref="K81:K113" si="19">K79*(1+$J$9)*IF(K79=0,0,1)</f>
        <v>397.85028575334979</v>
      </c>
      <c r="L81" s="3">
        <f t="shared" si="11"/>
        <v>6365.6045720535903</v>
      </c>
      <c r="N81" s="50" t="str">
        <f>IF(L81&gt;='Account Cashflows (2.5% Infl)'!L81,"OK","CheckFails")</f>
        <v>OK</v>
      </c>
    </row>
    <row r="82" spans="2:14" x14ac:dyDescent="0.25">
      <c r="B82" s="66">
        <f t="shared" si="12"/>
        <v>54605</v>
      </c>
      <c r="C82" s="4">
        <f t="shared" si="13"/>
        <v>34</v>
      </c>
      <c r="D82" s="14">
        <f t="shared" si="14"/>
        <v>1209.6727868799983</v>
      </c>
      <c r="E82" s="3">
        <f t="shared" si="18"/>
        <v>0</v>
      </c>
      <c r="F82" s="3">
        <f t="shared" si="10"/>
        <v>1209.6727868799983</v>
      </c>
      <c r="H82" s="66">
        <f t="shared" si="15"/>
        <v>54605</v>
      </c>
      <c r="I82" s="4">
        <f t="shared" si="16"/>
        <v>34</v>
      </c>
      <c r="J82" s="14">
        <f t="shared" si="17"/>
        <v>6460.3830548027154</v>
      </c>
      <c r="K82" s="3">
        <f t="shared" si="19"/>
        <v>0</v>
      </c>
      <c r="L82" s="3">
        <f t="shared" si="11"/>
        <v>6460.3830548027154</v>
      </c>
      <c r="N82" s="50" t="str">
        <f>IF(L82&gt;='Account Cashflows (2.5% Infl)'!L82,"OK","CheckFails")</f>
        <v>OK</v>
      </c>
    </row>
    <row r="83" spans="2:14" x14ac:dyDescent="0.25">
      <c r="B83" s="66">
        <f t="shared" si="12"/>
        <v>54788</v>
      </c>
      <c r="C83" s="4">
        <f t="shared" si="13"/>
        <v>34.5</v>
      </c>
      <c r="D83" s="14">
        <f t="shared" si="14"/>
        <v>1227.6837943288012</v>
      </c>
      <c r="E83" s="3">
        <f t="shared" si="18"/>
        <v>409.78579432595029</v>
      </c>
      <c r="F83" s="3">
        <f t="shared" si="10"/>
        <v>817.89800000285095</v>
      </c>
      <c r="H83" s="66">
        <f t="shared" si="15"/>
        <v>54788</v>
      </c>
      <c r="I83" s="4">
        <f t="shared" si="16"/>
        <v>34.5</v>
      </c>
      <c r="J83" s="14">
        <f t="shared" si="17"/>
        <v>6556.5727092151983</v>
      </c>
      <c r="K83" s="3">
        <f t="shared" si="19"/>
        <v>409.78579432595029</v>
      </c>
      <c r="L83" s="3">
        <f t="shared" si="11"/>
        <v>6146.7869148892478</v>
      </c>
      <c r="N83" s="50" t="str">
        <f>IF(L83&gt;='Account Cashflows (2.5% Infl)'!L83,"OK","CheckFails")</f>
        <v>OK</v>
      </c>
    </row>
    <row r="84" spans="2:14" x14ac:dyDescent="0.25">
      <c r="B84" s="66">
        <f t="shared" si="12"/>
        <v>54970</v>
      </c>
      <c r="C84" s="4">
        <f t="shared" si="13"/>
        <v>35</v>
      </c>
      <c r="D84" s="14">
        <f t="shared" si="14"/>
        <v>830.07581133347298</v>
      </c>
      <c r="E84" s="3">
        <f t="shared" si="18"/>
        <v>0</v>
      </c>
      <c r="F84" s="3">
        <f t="shared" si="10"/>
        <v>830.07581133347298</v>
      </c>
      <c r="H84" s="66">
        <f t="shared" si="15"/>
        <v>54970</v>
      </c>
      <c r="I84" s="4">
        <f t="shared" si="16"/>
        <v>35</v>
      </c>
      <c r="J84" s="14">
        <f t="shared" si="17"/>
        <v>6238.3073872938712</v>
      </c>
      <c r="K84" s="3">
        <f t="shared" si="19"/>
        <v>0</v>
      </c>
      <c r="L84" s="3">
        <f t="shared" si="11"/>
        <v>6238.3073872938712</v>
      </c>
      <c r="N84" s="50" t="str">
        <f>IF(L84&gt;='Account Cashflows (2.5% Infl)'!L84,"OK","CheckFails")</f>
        <v>OK</v>
      </c>
    </row>
    <row r="85" spans="2:14" x14ac:dyDescent="0.25">
      <c r="B85" s="66">
        <f t="shared" si="12"/>
        <v>55153</v>
      </c>
      <c r="C85" s="4">
        <f t="shared" si="13"/>
        <v>35.5</v>
      </c>
      <c r="D85" s="14">
        <f t="shared" si="14"/>
        <v>842.43494000293651</v>
      </c>
      <c r="E85" s="3">
        <f t="shared" si="18"/>
        <v>422.07936815572879</v>
      </c>
      <c r="F85" s="3">
        <f t="shared" si="10"/>
        <v>420.35557184720773</v>
      </c>
      <c r="H85" s="66">
        <f t="shared" si="15"/>
        <v>55153</v>
      </c>
      <c r="I85" s="4">
        <f t="shared" si="16"/>
        <v>35.5</v>
      </c>
      <c r="J85" s="14">
        <f t="shared" si="17"/>
        <v>6331.1905223359254</v>
      </c>
      <c r="K85" s="3">
        <f t="shared" si="19"/>
        <v>422.07936815572879</v>
      </c>
      <c r="L85" s="3">
        <f t="shared" si="11"/>
        <v>5909.1111541801965</v>
      </c>
      <c r="N85" s="50" t="str">
        <f>IF(L85&gt;='Account Cashflows (2.5% Infl)'!L85,"OK","CheckFails")</f>
        <v>OK</v>
      </c>
    </row>
    <row r="86" spans="2:14" x14ac:dyDescent="0.25">
      <c r="B86" s="66">
        <f t="shared" si="12"/>
        <v>55335</v>
      </c>
      <c r="C86" s="4">
        <f t="shared" si="13"/>
        <v>36</v>
      </c>
      <c r="D86" s="14">
        <f t="shared" si="14"/>
        <v>426.6143117459643</v>
      </c>
      <c r="E86" s="3">
        <f t="shared" si="18"/>
        <v>0</v>
      </c>
      <c r="F86" s="3">
        <f t="shared" si="10"/>
        <v>426.6143117459643</v>
      </c>
      <c r="H86" s="66">
        <f t="shared" si="15"/>
        <v>55335</v>
      </c>
      <c r="I86" s="4">
        <f t="shared" si="16"/>
        <v>36</v>
      </c>
      <c r="J86" s="14">
        <f t="shared" si="17"/>
        <v>5997.0928349851747</v>
      </c>
      <c r="K86" s="3">
        <f t="shared" si="19"/>
        <v>0</v>
      </c>
      <c r="L86" s="3">
        <f t="shared" si="11"/>
        <v>5997.0928349851747</v>
      </c>
      <c r="N86" s="50" t="str">
        <f>IF(L86&gt;='Account Cashflows (2.5% Infl)'!L86,"OK","CheckFails")</f>
        <v>OK</v>
      </c>
    </row>
    <row r="87" spans="2:14" x14ac:dyDescent="0.25">
      <c r="B87" s="66">
        <f t="shared" si="12"/>
        <v>55518</v>
      </c>
      <c r="C87" s="4">
        <f t="shared" si="13"/>
        <v>36.5</v>
      </c>
      <c r="D87" s="14">
        <f t="shared" si="14"/>
        <v>432.96623900262398</v>
      </c>
      <c r="E87" s="3">
        <f t="shared" si="18"/>
        <v>434.74174920040065</v>
      </c>
      <c r="F87" s="3">
        <f t="shared" si="10"/>
        <v>-1.7755101977766685</v>
      </c>
      <c r="H87" s="66">
        <f t="shared" si="15"/>
        <v>55518</v>
      </c>
      <c r="I87" s="4">
        <f t="shared" si="16"/>
        <v>36.5</v>
      </c>
      <c r="J87" s="14">
        <f t="shared" si="17"/>
        <v>6086.3844888056028</v>
      </c>
      <c r="K87" s="3">
        <f t="shared" si="19"/>
        <v>434.74174920040065</v>
      </c>
      <c r="L87" s="3">
        <f t="shared" si="11"/>
        <v>5651.6427396052022</v>
      </c>
      <c r="N87" s="50" t="str">
        <f>IF(L87&gt;='Account Cashflows (2.5% Infl)'!L87,"OK","CheckFails")</f>
        <v>OK</v>
      </c>
    </row>
    <row r="88" spans="2:14" x14ac:dyDescent="0.25">
      <c r="B88" s="66">
        <f t="shared" si="12"/>
        <v>55701</v>
      </c>
      <c r="C88" s="4">
        <f t="shared" si="13"/>
        <v>37</v>
      </c>
      <c r="D88" s="14">
        <f t="shared" si="14"/>
        <v>-1.801946046995085</v>
      </c>
      <c r="E88" s="3">
        <f t="shared" si="18"/>
        <v>0</v>
      </c>
      <c r="F88" s="3">
        <f t="shared" si="10"/>
        <v>-1.801946046995085</v>
      </c>
      <c r="H88" s="66">
        <f t="shared" si="15"/>
        <v>55701</v>
      </c>
      <c r="I88" s="4">
        <f t="shared" si="16"/>
        <v>37</v>
      </c>
      <c r="J88" s="14">
        <f t="shared" si="17"/>
        <v>5735.790932889392</v>
      </c>
      <c r="K88" s="3">
        <f t="shared" si="19"/>
        <v>0</v>
      </c>
      <c r="L88" s="3">
        <f t="shared" si="11"/>
        <v>5735.790932889392</v>
      </c>
      <c r="N88" s="50" t="str">
        <f>IF(L88&gt;='Account Cashflows (2.5% Infl)'!L88,"OK","CheckFails")</f>
        <v>OK</v>
      </c>
    </row>
    <row r="89" spans="2:14" x14ac:dyDescent="0.25">
      <c r="B89" s="66">
        <f t="shared" si="12"/>
        <v>55884</v>
      </c>
      <c r="C89" s="4">
        <f t="shared" si="13"/>
        <v>37.5</v>
      </c>
      <c r="D89" s="14">
        <f t="shared" si="14"/>
        <v>-1.8287755037099687</v>
      </c>
      <c r="E89" s="3">
        <f t="shared" si="18"/>
        <v>447.78400167641269</v>
      </c>
      <c r="F89" s="3">
        <f t="shared" si="10"/>
        <v>-449.61277718012263</v>
      </c>
      <c r="H89" s="66">
        <f t="shared" si="15"/>
        <v>55884</v>
      </c>
      <c r="I89" s="4">
        <f t="shared" si="16"/>
        <v>37.5</v>
      </c>
      <c r="J89" s="14">
        <f t="shared" si="17"/>
        <v>5821.1920217933584</v>
      </c>
      <c r="K89" s="3">
        <f t="shared" si="19"/>
        <v>447.78400167641269</v>
      </c>
      <c r="L89" s="3">
        <f t="shared" si="11"/>
        <v>5373.4080201169454</v>
      </c>
      <c r="N89" s="50" t="str">
        <f>IF(L89&gt;='Account Cashflows (2.5% Infl)'!L89,"OK","CheckFails")</f>
        <v>OK</v>
      </c>
    </row>
    <row r="90" spans="2:14" x14ac:dyDescent="0.25">
      <c r="B90" s="66">
        <f t="shared" si="12"/>
        <v>56066</v>
      </c>
      <c r="C90" s="4">
        <f t="shared" si="13"/>
        <v>38</v>
      </c>
      <c r="D90" s="14">
        <f t="shared" si="14"/>
        <v>-456.30713218810342</v>
      </c>
      <c r="E90" s="3">
        <f t="shared" si="18"/>
        <v>0</v>
      </c>
      <c r="F90" s="3">
        <f t="shared" si="10"/>
        <v>-456.30713218810342</v>
      </c>
      <c r="H90" s="66">
        <f t="shared" si="15"/>
        <v>56066</v>
      </c>
      <c r="I90" s="4">
        <f t="shared" si="16"/>
        <v>38</v>
      </c>
      <c r="J90" s="14">
        <f t="shared" si="17"/>
        <v>5453.4135331163752</v>
      </c>
      <c r="K90" s="3">
        <f t="shared" si="19"/>
        <v>0</v>
      </c>
      <c r="L90" s="3">
        <f t="shared" si="11"/>
        <v>5453.4135331163752</v>
      </c>
      <c r="N90" s="50" t="str">
        <f>IF(L90&gt;='Account Cashflows (2.5% Infl)'!L90,"OK","CheckFails")</f>
        <v>OK</v>
      </c>
    </row>
    <row r="91" spans="2:14" x14ac:dyDescent="0.25">
      <c r="B91" s="66">
        <f t="shared" si="12"/>
        <v>56249</v>
      </c>
      <c r="C91" s="4">
        <f t="shared" si="13"/>
        <v>38.5</v>
      </c>
      <c r="D91" s="14">
        <f t="shared" si="14"/>
        <v>-463.1011604955263</v>
      </c>
      <c r="E91" s="3">
        <f t="shared" si="18"/>
        <v>461.21752172670506</v>
      </c>
      <c r="F91" s="3">
        <f t="shared" si="10"/>
        <v>-924.31868222223136</v>
      </c>
      <c r="H91" s="66">
        <f t="shared" si="15"/>
        <v>56249</v>
      </c>
      <c r="I91" s="4">
        <f t="shared" si="16"/>
        <v>38.5</v>
      </c>
      <c r="J91" s="14">
        <f t="shared" si="17"/>
        <v>5534.6102607204539</v>
      </c>
      <c r="K91" s="3">
        <f t="shared" si="19"/>
        <v>461.21752172670506</v>
      </c>
      <c r="L91" s="3">
        <f t="shared" si="11"/>
        <v>5073.3927389937489</v>
      </c>
      <c r="N91" s="50" t="str">
        <f>IF(L91&gt;='Account Cashflows (2.5% Infl)'!L91,"OK","CheckFails")</f>
        <v>OK</v>
      </c>
    </row>
    <row r="92" spans="2:14" x14ac:dyDescent="0.25">
      <c r="B92" s="66">
        <f t="shared" si="12"/>
        <v>56431</v>
      </c>
      <c r="C92" s="4">
        <f t="shared" si="13"/>
        <v>39</v>
      </c>
      <c r="D92" s="14">
        <f t="shared" si="14"/>
        <v>-938.08100774623597</v>
      </c>
      <c r="E92" s="3">
        <f t="shared" si="18"/>
        <v>0</v>
      </c>
      <c r="F92" s="3">
        <f t="shared" si="10"/>
        <v>-938.08100774623597</v>
      </c>
      <c r="H92" s="66">
        <f t="shared" si="15"/>
        <v>56431</v>
      </c>
      <c r="I92" s="4">
        <f t="shared" si="16"/>
        <v>39</v>
      </c>
      <c r="J92" s="14">
        <f t="shared" si="17"/>
        <v>5148.9312775173776</v>
      </c>
      <c r="K92" s="3">
        <f t="shared" si="19"/>
        <v>0</v>
      </c>
      <c r="L92" s="3">
        <f t="shared" si="11"/>
        <v>5148.9312775173776</v>
      </c>
      <c r="N92" s="50" t="str">
        <f>IF(L92&gt;='Account Cashflows (2.5% Infl)'!L92,"OK","CheckFails")</f>
        <v>OK</v>
      </c>
    </row>
    <row r="93" spans="2:14" x14ac:dyDescent="0.25">
      <c r="B93" s="66">
        <f t="shared" si="12"/>
        <v>56614</v>
      </c>
      <c r="C93" s="4">
        <f t="shared" si="13"/>
        <v>39.5</v>
      </c>
      <c r="D93" s="14">
        <f t="shared" si="14"/>
        <v>-952.04824268889831</v>
      </c>
      <c r="E93" s="3">
        <f t="shared" si="18"/>
        <v>475.0540473785062</v>
      </c>
      <c r="F93" s="3">
        <f t="shared" si="10"/>
        <v>-1427.1022900674045</v>
      </c>
      <c r="H93" s="66">
        <f t="shared" si="15"/>
        <v>56614</v>
      </c>
      <c r="I93" s="4">
        <f t="shared" si="16"/>
        <v>39.5</v>
      </c>
      <c r="J93" s="14">
        <f t="shared" si="17"/>
        <v>5225.5945211635617</v>
      </c>
      <c r="K93" s="3">
        <f t="shared" si="19"/>
        <v>475.0540473785062</v>
      </c>
      <c r="L93" s="3">
        <f t="shared" si="11"/>
        <v>4750.5404737850558</v>
      </c>
      <c r="N93" s="50" t="str">
        <f>IF(L93&gt;='Account Cashflows (2.5% Infl)'!L93,"OK","CheckFails")</f>
        <v>OK</v>
      </c>
    </row>
    <row r="94" spans="2:14" x14ac:dyDescent="0.25">
      <c r="B94" s="66">
        <f t="shared" si="12"/>
        <v>56796</v>
      </c>
      <c r="C94" s="4">
        <f t="shared" si="13"/>
        <v>40</v>
      </c>
      <c r="D94" s="14">
        <f t="shared" si="14"/>
        <v>-1448.3506394188871</v>
      </c>
      <c r="E94" s="3">
        <f t="shared" si="18"/>
        <v>0</v>
      </c>
      <c r="F94" s="3">
        <f t="shared" si="10"/>
        <v>-1448.3506394188871</v>
      </c>
      <c r="H94" s="66">
        <f t="shared" si="15"/>
        <v>56796</v>
      </c>
      <c r="I94" s="4">
        <f t="shared" si="16"/>
        <v>40</v>
      </c>
      <c r="J94" s="14">
        <f t="shared" si="17"/>
        <v>4821.2720144026353</v>
      </c>
      <c r="K94" s="3">
        <f t="shared" si="19"/>
        <v>0</v>
      </c>
      <c r="L94" s="3">
        <f t="shared" si="11"/>
        <v>4821.2720144026353</v>
      </c>
      <c r="N94" s="50" t="str">
        <f>IF(L94&gt;='Account Cashflows (2.5% Infl)'!L94,"OK","CheckFails")</f>
        <v>OK</v>
      </c>
    </row>
    <row r="95" spans="2:14" x14ac:dyDescent="0.25">
      <c r="B95" s="66">
        <f t="shared" si="12"/>
        <v>56979</v>
      </c>
      <c r="C95" s="4">
        <f t="shared" si="13"/>
        <v>40.5</v>
      </c>
      <c r="D95" s="14">
        <f t="shared" si="14"/>
        <v>-1469.9153587694266</v>
      </c>
      <c r="E95" s="3">
        <f t="shared" si="18"/>
        <v>489.30566879986139</v>
      </c>
      <c r="F95" s="3">
        <f t="shared" si="10"/>
        <v>-1959.221027569288</v>
      </c>
      <c r="H95" s="66">
        <f t="shared" si="15"/>
        <v>56979</v>
      </c>
      <c r="I95" s="4">
        <f t="shared" si="16"/>
        <v>40.5</v>
      </c>
      <c r="J95" s="14">
        <f t="shared" si="17"/>
        <v>4893.0566879986081</v>
      </c>
      <c r="K95" s="3">
        <f t="shared" si="19"/>
        <v>489.30566879986139</v>
      </c>
      <c r="L95" s="3">
        <f t="shared" si="11"/>
        <v>4403.7510191987467</v>
      </c>
      <c r="N95" s="50" t="str">
        <f>IF(L95&gt;='Account Cashflows (2.5% Infl)'!L95,"OK","CheckFails")</f>
        <v>OK</v>
      </c>
    </row>
    <row r="96" spans="2:14" x14ac:dyDescent="0.25">
      <c r="B96" s="66">
        <f t="shared" si="12"/>
        <v>57162</v>
      </c>
      <c r="C96" s="4">
        <f t="shared" si="13"/>
        <v>41</v>
      </c>
      <c r="D96" s="14">
        <f t="shared" si="14"/>
        <v>-1988.3921760849257</v>
      </c>
      <c r="E96" s="3">
        <f t="shared" si="18"/>
        <v>0</v>
      </c>
      <c r="F96" s="3">
        <f t="shared" si="10"/>
        <v>-1988.3921760849257</v>
      </c>
      <c r="H96" s="66">
        <f t="shared" si="15"/>
        <v>57162</v>
      </c>
      <c r="I96" s="4">
        <f t="shared" si="16"/>
        <v>41</v>
      </c>
      <c r="J96" s="14">
        <f t="shared" si="17"/>
        <v>4469.3191573512422</v>
      </c>
      <c r="K96" s="3">
        <f t="shared" si="19"/>
        <v>0</v>
      </c>
      <c r="L96" s="3">
        <f t="shared" si="11"/>
        <v>4469.3191573512422</v>
      </c>
      <c r="N96" s="50" t="str">
        <f>IF(L96&gt;='Account Cashflows (2.5% Infl)'!L96,"OK","CheckFails")</f>
        <v>OK</v>
      </c>
    </row>
    <row r="97" spans="2:14" x14ac:dyDescent="0.25">
      <c r="B97" s="66">
        <f t="shared" si="12"/>
        <v>57345</v>
      </c>
      <c r="C97" s="4">
        <f t="shared" si="13"/>
        <v>41.5</v>
      </c>
      <c r="D97" s="14">
        <f t="shared" si="14"/>
        <v>-2017.9976583963667</v>
      </c>
      <c r="E97" s="3">
        <f t="shared" si="18"/>
        <v>503.98483886385725</v>
      </c>
      <c r="F97" s="3">
        <f t="shared" si="10"/>
        <v>-2521.9824972602237</v>
      </c>
      <c r="H97" s="66">
        <f t="shared" si="15"/>
        <v>57345</v>
      </c>
      <c r="I97" s="4">
        <f t="shared" si="16"/>
        <v>41.5</v>
      </c>
      <c r="J97" s="14">
        <f t="shared" si="17"/>
        <v>4535.8635497747091</v>
      </c>
      <c r="K97" s="3">
        <f t="shared" si="19"/>
        <v>503.98483886385725</v>
      </c>
      <c r="L97" s="3">
        <f t="shared" si="11"/>
        <v>4031.8787109108516</v>
      </c>
      <c r="N97" s="50" t="str">
        <f>IF(L97&gt;='Account Cashflows (2.5% Infl)'!L97,"OK","CheckFails")</f>
        <v>OK</v>
      </c>
    </row>
    <row r="98" spans="2:14" x14ac:dyDescent="0.25">
      <c r="B98" s="66">
        <f t="shared" si="12"/>
        <v>57527</v>
      </c>
      <c r="C98" s="4">
        <f t="shared" si="13"/>
        <v>42</v>
      </c>
      <c r="D98" s="14">
        <f t="shared" si="14"/>
        <v>-2559.5326893754495</v>
      </c>
      <c r="E98" s="3">
        <f t="shared" si="18"/>
        <v>0</v>
      </c>
      <c r="F98" s="3">
        <f t="shared" si="10"/>
        <v>-2559.5326893754495</v>
      </c>
      <c r="H98" s="66">
        <f t="shared" si="15"/>
        <v>57527</v>
      </c>
      <c r="I98" s="4">
        <f t="shared" si="16"/>
        <v>42</v>
      </c>
      <c r="J98" s="14">
        <f t="shared" si="17"/>
        <v>4091.9099840638032</v>
      </c>
      <c r="K98" s="3">
        <f t="shared" si="19"/>
        <v>0</v>
      </c>
      <c r="L98" s="3">
        <f t="shared" si="11"/>
        <v>4091.9099840638032</v>
      </c>
      <c r="N98" s="50" t="str">
        <f>IF(L98&gt;='Account Cashflows (2.5% Infl)'!L98,"OK","CheckFails")</f>
        <v>OK</v>
      </c>
    </row>
    <row r="99" spans="2:14" x14ac:dyDescent="0.25">
      <c r="B99" s="66">
        <f t="shared" si="12"/>
        <v>57710</v>
      </c>
      <c r="C99" s="4">
        <f t="shared" si="13"/>
        <v>42.5</v>
      </c>
      <c r="D99" s="14">
        <f t="shared" si="14"/>
        <v>-2597.6419721780303</v>
      </c>
      <c r="E99" s="3">
        <f t="shared" si="18"/>
        <v>519.10438402977297</v>
      </c>
      <c r="F99" s="3">
        <f t="shared" si="10"/>
        <v>-3116.7463562078033</v>
      </c>
      <c r="H99" s="66">
        <f t="shared" si="15"/>
        <v>57710</v>
      </c>
      <c r="I99" s="4">
        <f t="shared" si="16"/>
        <v>42.5</v>
      </c>
      <c r="J99" s="14">
        <f t="shared" si="17"/>
        <v>4152.8350722381774</v>
      </c>
      <c r="K99" s="3">
        <f t="shared" si="19"/>
        <v>519.10438402977297</v>
      </c>
      <c r="L99" s="3">
        <f t="shared" si="11"/>
        <v>3633.7306882084044</v>
      </c>
      <c r="N99" s="50" t="str">
        <f>IF(L99&gt;='Account Cashflows (2.5% Infl)'!L99,"OK","CheckFails")</f>
        <v>OK</v>
      </c>
    </row>
    <row r="100" spans="2:14" x14ac:dyDescent="0.25">
      <c r="B100" s="66">
        <f t="shared" si="12"/>
        <v>57892</v>
      </c>
      <c r="C100" s="4">
        <f t="shared" si="13"/>
        <v>43</v>
      </c>
      <c r="D100" s="14">
        <f t="shared" si="14"/>
        <v>-3163.1520805049286</v>
      </c>
      <c r="E100" s="3">
        <f t="shared" si="18"/>
        <v>0</v>
      </c>
      <c r="F100" s="3">
        <f t="shared" si="10"/>
        <v>-3163.1520805049286</v>
      </c>
      <c r="H100" s="66">
        <f t="shared" si="15"/>
        <v>57892</v>
      </c>
      <c r="I100" s="4">
        <f t="shared" si="16"/>
        <v>43</v>
      </c>
      <c r="J100" s="14">
        <f t="shared" si="17"/>
        <v>3687.833873137502</v>
      </c>
      <c r="K100" s="3">
        <f t="shared" si="19"/>
        <v>0</v>
      </c>
      <c r="L100" s="3">
        <f t="shared" si="11"/>
        <v>3687.833873137502</v>
      </c>
      <c r="N100" s="50" t="str">
        <f>IF(L100&gt;='Account Cashflows (2.5% Infl)'!L100,"OK","CheckFails")</f>
        <v>OK</v>
      </c>
    </row>
    <row r="101" spans="2:14" x14ac:dyDescent="0.25">
      <c r="B101" s="66">
        <f t="shared" si="12"/>
        <v>58075</v>
      </c>
      <c r="C101" s="4">
        <f t="shared" si="13"/>
        <v>43.5</v>
      </c>
      <c r="D101" s="14">
        <f t="shared" si="14"/>
        <v>-3210.2487468940376</v>
      </c>
      <c r="E101" s="3">
        <f t="shared" si="18"/>
        <v>534.67751555066616</v>
      </c>
      <c r="F101" s="3">
        <f t="shared" si="10"/>
        <v>-3744.9262624447038</v>
      </c>
      <c r="H101" s="66">
        <f t="shared" si="15"/>
        <v>58075</v>
      </c>
      <c r="I101" s="4">
        <f t="shared" si="16"/>
        <v>43.5</v>
      </c>
      <c r="J101" s="14">
        <f t="shared" si="17"/>
        <v>3742.7426088546563</v>
      </c>
      <c r="K101" s="3">
        <f t="shared" si="19"/>
        <v>534.67751555066616</v>
      </c>
      <c r="L101" s="3">
        <f t="shared" si="11"/>
        <v>3208.0650933039901</v>
      </c>
      <c r="N101" s="50" t="str">
        <f>IF(L101&gt;='Account Cashflows (2.5% Infl)'!L101,"OK","CheckFails")</f>
        <v>OK</v>
      </c>
    </row>
    <row r="102" spans="2:14" x14ac:dyDescent="0.25">
      <c r="B102" s="66">
        <f t="shared" si="12"/>
        <v>58257</v>
      </c>
      <c r="C102" s="4">
        <f t="shared" si="13"/>
        <v>44</v>
      </c>
      <c r="D102" s="14">
        <f t="shared" si="14"/>
        <v>-3800.6850556817385</v>
      </c>
      <c r="E102" s="3">
        <f t="shared" si="18"/>
        <v>0</v>
      </c>
      <c r="F102" s="3">
        <f t="shared" si="10"/>
        <v>-3800.6850556817385</v>
      </c>
      <c r="H102" s="66">
        <f t="shared" si="15"/>
        <v>58257</v>
      </c>
      <c r="I102" s="4">
        <f t="shared" si="16"/>
        <v>44</v>
      </c>
      <c r="J102" s="14">
        <f t="shared" si="17"/>
        <v>3255.830476569965</v>
      </c>
      <c r="K102" s="3">
        <f t="shared" si="19"/>
        <v>0</v>
      </c>
      <c r="L102" s="3">
        <f t="shared" si="11"/>
        <v>3255.830476569965</v>
      </c>
      <c r="N102" s="50" t="str">
        <f>IF(L102&gt;='Account Cashflows (2.5% Infl)'!L102,"OK","CheckFails")</f>
        <v>OK</v>
      </c>
    </row>
    <row r="103" spans="2:14" x14ac:dyDescent="0.25">
      <c r="B103" s="66">
        <f t="shared" si="12"/>
        <v>58440</v>
      </c>
      <c r="C103" s="4">
        <f t="shared" si="13"/>
        <v>44.5</v>
      </c>
      <c r="D103" s="14">
        <f t="shared" si="14"/>
        <v>-3857.2740503180448</v>
      </c>
      <c r="E103" s="3">
        <f t="shared" si="18"/>
        <v>550.71784101718617</v>
      </c>
      <c r="F103" s="3">
        <f t="shared" si="10"/>
        <v>-4407.9918913352312</v>
      </c>
      <c r="H103" s="66">
        <f t="shared" si="15"/>
        <v>58440</v>
      </c>
      <c r="I103" s="4">
        <f t="shared" si="16"/>
        <v>44.5</v>
      </c>
      <c r="J103" s="14">
        <f t="shared" si="17"/>
        <v>3304.3070461031098</v>
      </c>
      <c r="K103" s="3">
        <f t="shared" si="19"/>
        <v>550.71784101718617</v>
      </c>
      <c r="L103" s="3">
        <f t="shared" si="11"/>
        <v>2753.5892050859238</v>
      </c>
      <c r="N103" s="50" t="str">
        <f>IF(L103&gt;='Account Cashflows (2.5% Infl)'!L103,"OK","CheckFails")</f>
        <v>OK</v>
      </c>
    </row>
    <row r="104" spans="2:14" x14ac:dyDescent="0.25">
      <c r="B104" s="66">
        <f t="shared" si="12"/>
        <v>58623</v>
      </c>
      <c r="C104" s="4">
        <f t="shared" si="13"/>
        <v>45</v>
      </c>
      <c r="D104" s="14">
        <f t="shared" si="14"/>
        <v>-4473.6231724967029</v>
      </c>
      <c r="E104" s="3">
        <f t="shared" si="18"/>
        <v>0</v>
      </c>
      <c r="F104" s="3">
        <f t="shared" si="10"/>
        <v>-4473.6231724967029</v>
      </c>
      <c r="H104" s="66">
        <f t="shared" si="15"/>
        <v>58623</v>
      </c>
      <c r="I104" s="4">
        <f t="shared" si="16"/>
        <v>45</v>
      </c>
      <c r="J104" s="14">
        <f t="shared" si="17"/>
        <v>2794.5878257225522</v>
      </c>
      <c r="K104" s="3">
        <f t="shared" si="19"/>
        <v>0</v>
      </c>
      <c r="L104" s="3">
        <f t="shared" si="11"/>
        <v>2794.5878257225522</v>
      </c>
      <c r="N104" s="50" t="str">
        <f>IF(L104&gt;='Account Cashflows (2.5% Infl)'!L104,"OK","CheckFails")</f>
        <v>OK</v>
      </c>
    </row>
    <row r="105" spans="2:14" x14ac:dyDescent="0.25">
      <c r="B105" s="66">
        <f t="shared" si="12"/>
        <v>58806</v>
      </c>
      <c r="C105" s="4">
        <f t="shared" si="13"/>
        <v>45.5</v>
      </c>
      <c r="D105" s="14">
        <f t="shared" si="14"/>
        <v>-4540.2316480752879</v>
      </c>
      <c r="E105" s="3">
        <f t="shared" si="18"/>
        <v>567.23937624770178</v>
      </c>
      <c r="F105" s="3">
        <f t="shared" si="10"/>
        <v>-5107.4710243229893</v>
      </c>
      <c r="H105" s="66">
        <f t="shared" si="15"/>
        <v>58806</v>
      </c>
      <c r="I105" s="4">
        <f t="shared" si="16"/>
        <v>45.5</v>
      </c>
      <c r="J105" s="14">
        <f t="shared" si="17"/>
        <v>2836.1968812385016</v>
      </c>
      <c r="K105" s="3">
        <f t="shared" si="19"/>
        <v>567.23937624770178</v>
      </c>
      <c r="L105" s="3">
        <f t="shared" si="11"/>
        <v>2268.9575049907999</v>
      </c>
      <c r="N105" s="50" t="str">
        <f>IF(L105&gt;='Account Cashflows (2.5% Infl)'!L105,"OK","CheckFails")</f>
        <v>OK</v>
      </c>
    </row>
    <row r="106" spans="2:14" x14ac:dyDescent="0.25">
      <c r="B106" s="66">
        <f t="shared" si="12"/>
        <v>58988</v>
      </c>
      <c r="C106" s="4">
        <f t="shared" si="13"/>
        <v>46</v>
      </c>
      <c r="D106" s="14">
        <f t="shared" si="14"/>
        <v>-5183.5169597704507</v>
      </c>
      <c r="E106" s="3">
        <f t="shared" si="18"/>
        <v>0</v>
      </c>
      <c r="F106" s="3">
        <f t="shared" si="10"/>
        <v>-5183.5169597704507</v>
      </c>
      <c r="H106" s="66">
        <f t="shared" si="15"/>
        <v>58988</v>
      </c>
      <c r="I106" s="4">
        <f t="shared" si="16"/>
        <v>46</v>
      </c>
      <c r="J106" s="14">
        <f t="shared" si="17"/>
        <v>2302.7403683953817</v>
      </c>
      <c r="K106" s="3">
        <f t="shared" si="19"/>
        <v>0</v>
      </c>
      <c r="L106" s="3">
        <f t="shared" si="11"/>
        <v>2302.7403683953817</v>
      </c>
      <c r="N106" s="50" t="str">
        <f>IF(L106&gt;='Account Cashflows (2.5% Infl)'!L106,"OK","CheckFails")</f>
        <v>OK</v>
      </c>
    </row>
    <row r="107" spans="2:14" x14ac:dyDescent="0.25">
      <c r="B107" s="66">
        <f t="shared" si="12"/>
        <v>59171</v>
      </c>
      <c r="C107" s="4">
        <f t="shared" si="13"/>
        <v>46.5</v>
      </c>
      <c r="D107" s="14">
        <f t="shared" si="14"/>
        <v>-5260.6951550526792</v>
      </c>
      <c r="E107" s="3">
        <f t="shared" si="18"/>
        <v>584.25655753513286</v>
      </c>
      <c r="F107" s="3">
        <f t="shared" si="10"/>
        <v>-5844.9517125878119</v>
      </c>
      <c r="H107" s="66">
        <f t="shared" si="15"/>
        <v>59171</v>
      </c>
      <c r="I107" s="4">
        <f t="shared" si="16"/>
        <v>46.5</v>
      </c>
      <c r="J107" s="14">
        <f t="shared" si="17"/>
        <v>2337.0262301405241</v>
      </c>
      <c r="K107" s="3">
        <f t="shared" si="19"/>
        <v>584.25655753513286</v>
      </c>
      <c r="L107" s="3">
        <f t="shared" si="11"/>
        <v>1752.7696726053914</v>
      </c>
      <c r="N107" s="50" t="str">
        <f>IF(L107&gt;='Account Cashflows (2.5% Infl)'!L107,"OK","CheckFails")</f>
        <v>OK</v>
      </c>
    </row>
    <row r="108" spans="2:14" x14ac:dyDescent="0.25">
      <c r="B108" s="66">
        <f t="shared" si="12"/>
        <v>59353</v>
      </c>
      <c r="C108" s="4">
        <f t="shared" si="13"/>
        <v>47</v>
      </c>
      <c r="D108" s="14">
        <f t="shared" si="14"/>
        <v>-5931.9781134253772</v>
      </c>
      <c r="E108" s="3">
        <f t="shared" si="18"/>
        <v>0</v>
      </c>
      <c r="F108" s="3">
        <f t="shared" si="10"/>
        <v>-5931.9781134253772</v>
      </c>
      <c r="H108" s="66">
        <f t="shared" si="15"/>
        <v>59353</v>
      </c>
      <c r="I108" s="4">
        <f t="shared" si="16"/>
        <v>47</v>
      </c>
      <c r="J108" s="14">
        <f t="shared" si="17"/>
        <v>1778.8669345854307</v>
      </c>
      <c r="K108" s="3">
        <f t="shared" si="19"/>
        <v>0</v>
      </c>
      <c r="L108" s="3">
        <f t="shared" si="11"/>
        <v>1778.8669345854307</v>
      </c>
      <c r="N108" s="50" t="str">
        <f>IF(L108&gt;='Account Cashflows (2.5% Infl)'!L108,"OK","CheckFails")</f>
        <v>OK</v>
      </c>
    </row>
    <row r="109" spans="2:14" x14ac:dyDescent="0.25">
      <c r="B109" s="66">
        <f t="shared" si="12"/>
        <v>59536</v>
      </c>
      <c r="C109" s="4">
        <f t="shared" si="13"/>
        <v>47.5</v>
      </c>
      <c r="D109" s="14">
        <f t="shared" si="14"/>
        <v>-6020.3002639654469</v>
      </c>
      <c r="E109" s="3">
        <f t="shared" si="18"/>
        <v>601.7842542611869</v>
      </c>
      <c r="F109" s="3">
        <f t="shared" si="10"/>
        <v>-6622.0845182266339</v>
      </c>
      <c r="H109" s="66">
        <f t="shared" si="15"/>
        <v>59536</v>
      </c>
      <c r="I109" s="4">
        <f t="shared" si="16"/>
        <v>47.5</v>
      </c>
      <c r="J109" s="14">
        <f t="shared" si="17"/>
        <v>1805.3527627835531</v>
      </c>
      <c r="K109" s="3">
        <f t="shared" si="19"/>
        <v>601.7842542611869</v>
      </c>
      <c r="L109" s="3">
        <f t="shared" si="11"/>
        <v>1203.5685085223663</v>
      </c>
      <c r="N109" s="50" t="str">
        <f>IF(L109&gt;='Account Cashflows (2.5% Infl)'!L109,"OK","CheckFails")</f>
        <v>OK</v>
      </c>
    </row>
    <row r="110" spans="2:14" x14ac:dyDescent="0.25">
      <c r="B110" s="66">
        <f t="shared" si="12"/>
        <v>59718</v>
      </c>
      <c r="C110" s="4">
        <f t="shared" si="13"/>
        <v>48</v>
      </c>
      <c r="D110" s="14">
        <f t="shared" si="14"/>
        <v>-6720.6817710358064</v>
      </c>
      <c r="E110" s="3">
        <f t="shared" si="18"/>
        <v>0</v>
      </c>
      <c r="F110" s="3">
        <f t="shared" si="10"/>
        <v>-6720.6817710358064</v>
      </c>
      <c r="H110" s="66">
        <f t="shared" si="15"/>
        <v>59718</v>
      </c>
      <c r="I110" s="4">
        <f t="shared" si="16"/>
        <v>48</v>
      </c>
      <c r="J110" s="14">
        <f t="shared" si="17"/>
        <v>1221.4886284153267</v>
      </c>
      <c r="K110" s="3">
        <f t="shared" si="19"/>
        <v>0</v>
      </c>
      <c r="L110" s="3">
        <f t="shared" si="11"/>
        <v>1221.4886284153267</v>
      </c>
      <c r="N110" s="50" t="str">
        <f>IF(L110&gt;='Account Cashflows (2.5% Infl)'!L110,"OK","CheckFails")</f>
        <v>OK</v>
      </c>
    </row>
    <row r="111" spans="2:14" x14ac:dyDescent="0.25">
      <c r="B111" s="66">
        <f t="shared" si="12"/>
        <v>59901</v>
      </c>
      <c r="C111" s="4">
        <f t="shared" si="13"/>
        <v>48.5</v>
      </c>
      <c r="D111" s="14">
        <f t="shared" si="14"/>
        <v>-6820.7470537734334</v>
      </c>
      <c r="E111" s="3">
        <f t="shared" si="18"/>
        <v>619.83778188902249</v>
      </c>
      <c r="F111" s="3">
        <f t="shared" si="10"/>
        <v>-7440.5848356624556</v>
      </c>
      <c r="H111" s="66">
        <f t="shared" si="15"/>
        <v>59901</v>
      </c>
      <c r="I111" s="4">
        <f t="shared" si="16"/>
        <v>48.5</v>
      </c>
      <c r="J111" s="14">
        <f t="shared" si="17"/>
        <v>1239.6755637780375</v>
      </c>
      <c r="K111" s="3">
        <f t="shared" si="19"/>
        <v>619.83778188902249</v>
      </c>
      <c r="L111" s="3">
        <f t="shared" si="11"/>
        <v>619.83778188901499</v>
      </c>
      <c r="N111" s="50" t="str">
        <f>IF(L111&gt;='Account Cashflows (2.5% Infl)'!L111,"OK","CheckFails")</f>
        <v>OK</v>
      </c>
    </row>
    <row r="112" spans="2:14" x14ac:dyDescent="0.25">
      <c r="B112" s="66">
        <f t="shared" si="12"/>
        <v>60084</v>
      </c>
      <c r="C112" s="4">
        <f t="shared" si="13"/>
        <v>49</v>
      </c>
      <c r="D112" s="14">
        <f t="shared" si="14"/>
        <v>-7551.3688678007775</v>
      </c>
      <c r="E112" s="3">
        <f t="shared" si="18"/>
        <v>0</v>
      </c>
      <c r="F112" s="3">
        <f>D112-E112</f>
        <v>-7551.3688678007775</v>
      </c>
      <c r="H112" s="66">
        <f t="shared" si="15"/>
        <v>60084</v>
      </c>
      <c r="I112" s="4">
        <f t="shared" si="16"/>
        <v>49</v>
      </c>
      <c r="J112" s="14">
        <f t="shared" si="17"/>
        <v>629.0666436338895</v>
      </c>
      <c r="K112" s="3">
        <f t="shared" si="19"/>
        <v>0</v>
      </c>
      <c r="L112" s="3">
        <f t="shared" si="11"/>
        <v>629.0666436338895</v>
      </c>
      <c r="N112" s="50" t="str">
        <f>IF(L112&gt;='Account Cashflows (2.5% Infl)'!L112,"OK","CheckFails")</f>
        <v>OK</v>
      </c>
    </row>
    <row r="113" spans="2:12" x14ac:dyDescent="0.25">
      <c r="B113" s="66">
        <f t="shared" si="12"/>
        <v>60267</v>
      </c>
      <c r="C113" s="4">
        <f t="shared" si="13"/>
        <v>49.5</v>
      </c>
      <c r="D113" s="14">
        <f t="shared" si="14"/>
        <v>-7663.8023807323298</v>
      </c>
      <c r="E113" s="3">
        <f t="shared" si="18"/>
        <v>638.43291534569323</v>
      </c>
      <c r="F113" s="3">
        <f t="shared" si="10"/>
        <v>-8302.2352960780227</v>
      </c>
      <c r="H113" s="66">
        <f t="shared" si="15"/>
        <v>60267</v>
      </c>
      <c r="I113" s="4">
        <f t="shared" si="16"/>
        <v>49.5</v>
      </c>
      <c r="J113" s="14">
        <f t="shared" si="17"/>
        <v>638.43291534568539</v>
      </c>
      <c r="K113" s="3">
        <f t="shared" si="19"/>
        <v>638.43291534569323</v>
      </c>
      <c r="L113" s="61">
        <f t="shared" si="11"/>
        <v>-7.8443918027915061E-12</v>
      </c>
    </row>
    <row r="115" spans="2:12" x14ac:dyDescent="0.25">
      <c r="C115" s="1" t="s">
        <v>66</v>
      </c>
      <c r="E115" s="1" t="s">
        <v>80</v>
      </c>
      <c r="F115" s="62">
        <f>COUNTIF(F15:F113,"&gt;0")/2</f>
        <v>36</v>
      </c>
      <c r="I115" s="1" t="s">
        <v>66</v>
      </c>
    </row>
    <row r="116" spans="2:12" x14ac:dyDescent="0.25">
      <c r="C116" s="50" t="str">
        <f>IF(ROW(C113)-ROW(C14)=99,"OK","Check Fails")</f>
        <v>OK</v>
      </c>
      <c r="I116" s="50" t="str">
        <f>IF(ROW(I113)-ROW(I14)=99,"OK","Check Fails")</f>
        <v>OK</v>
      </c>
    </row>
    <row r="118" spans="2:12" x14ac:dyDescent="0.25">
      <c r="C118" s="1" t="s">
        <v>68</v>
      </c>
      <c r="I118" s="1" t="s">
        <v>68</v>
      </c>
    </row>
    <row r="119" spans="2:12" x14ac:dyDescent="0.25">
      <c r="C119" s="50" t="str">
        <f>IF(AND(ROUND((D17/F16)^2-1,5)=initial_interest_rate,ROUND((D51/F50)^2-1,5)=final_interest_rate),"OK","Check Fails")</f>
        <v>OK</v>
      </c>
      <c r="I119" s="50" t="str">
        <f>IF(AND(ROUND((J17/L16)^2-1,5)=initial_interest_rate,ROUND((J51/L50)^2-1,5)=final_interest_rate),"OK","Check Fails")</f>
        <v>OK</v>
      </c>
    </row>
    <row r="121" spans="2:12" x14ac:dyDescent="0.25">
      <c r="C121" s="1" t="s">
        <v>70</v>
      </c>
      <c r="I121" s="1" t="s">
        <v>70</v>
      </c>
    </row>
    <row r="122" spans="2:12" x14ac:dyDescent="0.25">
      <c r="C122" s="50" t="str">
        <f>IF(ROUND($D$10*(1+$D$9)^49,2)=ROUND(E113,2),"OK","Check Fails")</f>
        <v>OK</v>
      </c>
      <c r="I122" s="50" t="str">
        <f>IF(ROUND($D$10*(1+$D$9)^49,2)=ROUND(K113,2),"OK","Check Fails")</f>
        <v>OK</v>
      </c>
    </row>
  </sheetData>
  <mergeCells count="1">
    <mergeCell ref="L6:L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90" zoomScaleNormal="90" workbookViewId="0">
      <selection activeCell="I11" sqref="I11"/>
    </sheetView>
  </sheetViews>
  <sheetFormatPr defaultRowHeight="15" x14ac:dyDescent="0.25"/>
  <cols>
    <col min="4" max="4" width="22" bestFit="1" customWidth="1"/>
    <col min="5" max="5" width="16.85546875" bestFit="1" customWidth="1"/>
    <col min="6" max="6" width="41.85546875" bestFit="1" customWidth="1"/>
    <col min="7" max="7" width="30.140625" bestFit="1" customWidth="1"/>
    <col min="8" max="8" width="25" bestFit="1" customWidth="1"/>
    <col min="10" max="10" width="86" bestFit="1" customWidth="1"/>
    <col min="11" max="11" width="105.140625" bestFit="1" customWidth="1"/>
  </cols>
  <sheetData>
    <row r="1" spans="1:11" s="20" customFormat="1" x14ac:dyDescent="0.25">
      <c r="A1" s="21" t="s">
        <v>34</v>
      </c>
    </row>
    <row r="4" spans="1:11" x14ac:dyDescent="0.25">
      <c r="D4" s="22" t="s">
        <v>16</v>
      </c>
      <c r="E4" s="22" t="s">
        <v>3</v>
      </c>
      <c r="F4" s="22" t="s">
        <v>81</v>
      </c>
      <c r="G4" s="22" t="s">
        <v>14</v>
      </c>
      <c r="H4" s="22" t="s">
        <v>15</v>
      </c>
    </row>
    <row r="5" spans="1:11" x14ac:dyDescent="0.25">
      <c r="D5" s="12">
        <f>'Account Cashflows (2% Infl)'!D9</f>
        <v>0.02</v>
      </c>
      <c r="E5" s="5">
        <f>initial_investment</f>
        <v>5000</v>
      </c>
      <c r="F5" s="67">
        <f>'Account Cashflows (2% Infl)'!F115</f>
        <v>45</v>
      </c>
      <c r="G5" s="5">
        <f>'Account Cashflows (2% Infl)'!J4</f>
        <v>370.83744921254583</v>
      </c>
      <c r="H5" s="5">
        <f>IFERROR(E5+G5,"Error - Rerun Goal Seek")</f>
        <v>5370.8374492125458</v>
      </c>
      <c r="J5" s="1" t="s">
        <v>48</v>
      </c>
      <c r="K5" s="1" t="s">
        <v>82</v>
      </c>
    </row>
    <row r="6" spans="1:11" x14ac:dyDescent="0.25">
      <c r="D6" s="12">
        <f>'Account Cashflows (2.5% Infl)'!D9</f>
        <v>2.5000000000000001E-2</v>
      </c>
      <c r="E6" s="5">
        <f>initial_investment</f>
        <v>5000</v>
      </c>
      <c r="F6" s="67">
        <f>'Account Cashflows (2.5% Infl)'!F115</f>
        <v>40</v>
      </c>
      <c r="G6" s="5">
        <f>'Account Cashflows (2.5% Infl)'!J4</f>
        <v>1005.8928539311346</v>
      </c>
      <c r="H6" s="5">
        <f>IFERROR(E6+G6,"Error - Rerun Goal Seek")</f>
        <v>6005.8928539311346</v>
      </c>
      <c r="J6" s="50" t="str">
        <f>IF(H6&gt;H5,"OK","Check Fails")</f>
        <v>OK</v>
      </c>
      <c r="K6" s="50" t="str">
        <f>IF(F5&gt;F6,"OK","Check Fails")</f>
        <v>OK</v>
      </c>
    </row>
    <row r="7" spans="1:11" x14ac:dyDescent="0.25">
      <c r="D7" s="12">
        <f>'Account Cashflows (3% Infl)'!D9</f>
        <v>0.03</v>
      </c>
      <c r="E7" s="5">
        <f>initial_investment</f>
        <v>5000</v>
      </c>
      <c r="F7" s="67">
        <f>'Account Cashflows (3% Infl)'!F115</f>
        <v>36</v>
      </c>
      <c r="G7" s="5">
        <f>'Account Cashflows (3% Infl)'!J4</f>
        <v>1745.7901666518246</v>
      </c>
      <c r="H7" s="5">
        <f>IFERROR(E7+G7,"Error - Rerun Goal Seek")</f>
        <v>6745.7901666518246</v>
      </c>
      <c r="J7" s="50" t="str">
        <f>IF(H7&gt;H6,"OK","Check Fails")</f>
        <v>OK</v>
      </c>
      <c r="K7" s="50" t="str">
        <f>IF(F6&gt;F7,"OK","Check Fails")</f>
        <v>OK</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Control</vt:lpstr>
      <vt:lpstr>Audit Trail</vt:lpstr>
      <vt:lpstr>Parameters</vt:lpstr>
      <vt:lpstr>Account Cashflows (2% Infl)</vt:lpstr>
      <vt:lpstr>Account Cashflows (2.5% Infl)</vt:lpstr>
      <vt:lpstr>Account Cashflows (3% Infl)</vt:lpstr>
      <vt:lpstr>Summary</vt:lpstr>
      <vt:lpstr>final_interest_rate</vt:lpstr>
      <vt:lpstr>inflation_2pt0</vt:lpstr>
      <vt:lpstr>inflation_2pt5</vt:lpstr>
      <vt:lpstr>inflation_3pt0</vt:lpstr>
      <vt:lpstr>initial_interest_rate</vt:lpstr>
      <vt:lpstr>initial_investment</vt:lpstr>
      <vt:lpstr>initial_prize</vt:lpstr>
    </vt:vector>
  </TitlesOfParts>
  <Company>Standard Life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McCarthy</dc:creator>
  <cp:lastModifiedBy>Natascha Thill</cp:lastModifiedBy>
  <dcterms:created xsi:type="dcterms:W3CDTF">2014-12-31T13:36:47Z</dcterms:created>
  <dcterms:modified xsi:type="dcterms:W3CDTF">2015-05-12T09:22:44Z</dcterms:modified>
</cp:coreProperties>
</file>