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fc826b33eab7b2e/Desktop/Exam Writing/M5/2021/"/>
    </mc:Choice>
  </mc:AlternateContent>
  <xr:revisionPtr revIDLastSave="10" documentId="8_{85800F74-C6EF-4E96-A325-E90B69452B46}" xr6:coauthVersionLast="47" xr6:coauthVersionMax="47" xr10:uidLastSave="{9DDC0732-B807-4C44-A152-911696CF7A73}"/>
  <bookViews>
    <workbookView xWindow="-4335" yWindow="630" windowWidth="14400" windowHeight="7545" xr2:uid="{3F56841F-9305-477B-A0D6-A664B683A2C0}"/>
  </bookViews>
  <sheets>
    <sheet name="Data" sheetId="1" r:id="rId1"/>
    <sheet name="Data checks" sheetId="2" r:id="rId2"/>
    <sheet name="Parameters" sheetId="3" r:id="rId3"/>
    <sheet name="Medal analysis" sheetId="4" r:id="rId4"/>
    <sheet name="Distance analysis" sheetId="5" r:id="rId5"/>
    <sheet name="Funding calculations" sheetId="6" r:id="rId6"/>
  </sheets>
  <definedNames>
    <definedName name="chart_team">Parameters!$C$5</definedName>
    <definedName name="funding">Parameters!$C$3</definedName>
    <definedName name="hj_ratio">Parameters!$C$14</definedName>
    <definedName name="option2_factors">Parameters!$C$18:$D$21</definedName>
    <definedName name="table_team1">Parameters!$C$7</definedName>
    <definedName name="table_team2">Parameters!$C$8</definedName>
    <definedName name="table_team3">Parameters!$C$9</definedName>
    <definedName name="table_team4">Parameters!$C$10</definedName>
    <definedName name="table_team5">Parameters!$C$11</definedName>
    <definedName name="women_prop">Parameters!$C$15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4" l="1"/>
  <c r="D5" i="6"/>
  <c r="D6" i="6"/>
  <c r="D7" i="6"/>
  <c r="D8" i="6"/>
  <c r="C22" i="4"/>
  <c r="D22" i="4"/>
  <c r="E22" i="4"/>
  <c r="F22" i="4"/>
  <c r="G22" i="4"/>
  <c r="C23" i="4"/>
  <c r="D23" i="4"/>
  <c r="E23" i="4"/>
  <c r="F23" i="4"/>
  <c r="G23" i="4"/>
  <c r="C24" i="4"/>
  <c r="D24" i="4"/>
  <c r="E24" i="4"/>
  <c r="F24" i="4"/>
  <c r="G24" i="4"/>
  <c r="C25" i="4"/>
  <c r="D25" i="4"/>
  <c r="E25" i="4"/>
  <c r="F25" i="4"/>
  <c r="G25" i="4"/>
  <c r="C26" i="4"/>
  <c r="D26" i="4"/>
  <c r="E26" i="4"/>
  <c r="F26" i="4"/>
  <c r="G26" i="4"/>
  <c r="F8" i="6"/>
  <c r="D13" i="6"/>
  <c r="D15" i="6"/>
  <c r="D29" i="6"/>
  <c r="D30" i="6"/>
  <c r="D31" i="6"/>
  <c r="D28" i="6"/>
  <c r="D32" i="6"/>
  <c r="D33" i="6"/>
  <c r="D36" i="6"/>
  <c r="D21" i="6"/>
  <c r="D22" i="6"/>
  <c r="D16" i="6"/>
  <c r="G29" i="5"/>
  <c r="F29" i="5"/>
  <c r="E29" i="5"/>
  <c r="D29" i="5"/>
  <c r="G28" i="5"/>
  <c r="F28" i="5"/>
  <c r="E28" i="5"/>
  <c r="D28" i="5"/>
  <c r="G26" i="5"/>
  <c r="F26" i="5"/>
  <c r="E26" i="5"/>
  <c r="D26" i="5"/>
  <c r="G25" i="5"/>
  <c r="F25" i="5"/>
  <c r="E25" i="5"/>
  <c r="D25" i="5"/>
  <c r="G24" i="5"/>
  <c r="F24" i="5"/>
  <c r="E24" i="5"/>
  <c r="D24" i="5"/>
  <c r="G23" i="5"/>
  <c r="F23" i="5"/>
  <c r="E23" i="5"/>
  <c r="D23" i="5"/>
  <c r="C22" i="5"/>
  <c r="G19" i="5"/>
  <c r="F19" i="5"/>
  <c r="E19" i="5"/>
  <c r="D19" i="5"/>
  <c r="C19" i="5"/>
  <c r="G18" i="5"/>
  <c r="F18" i="5"/>
  <c r="E18" i="5"/>
  <c r="D18" i="5"/>
  <c r="C18" i="5"/>
  <c r="G17" i="5"/>
  <c r="F17" i="5"/>
  <c r="E17" i="5"/>
  <c r="D17" i="5"/>
  <c r="C17" i="5"/>
  <c r="G16" i="5"/>
  <c r="F16" i="5"/>
  <c r="E16" i="5"/>
  <c r="D16" i="5"/>
  <c r="C16" i="5"/>
  <c r="G15" i="5"/>
  <c r="F15" i="5"/>
  <c r="E15" i="5"/>
  <c r="D15" i="5"/>
  <c r="C15" i="5"/>
  <c r="G14" i="5"/>
  <c r="F14" i="5"/>
  <c r="E14" i="5"/>
  <c r="D14" i="5"/>
  <c r="C14" i="5"/>
  <c r="G13" i="5"/>
  <c r="F13" i="5"/>
  <c r="E13" i="5"/>
  <c r="D13" i="5"/>
  <c r="C13" i="5"/>
  <c r="G12" i="5"/>
  <c r="F12" i="5"/>
  <c r="E12" i="5"/>
  <c r="D12" i="5"/>
  <c r="C12" i="5"/>
  <c r="G11" i="5"/>
  <c r="F11" i="5"/>
  <c r="E11" i="5"/>
  <c r="D11" i="5"/>
  <c r="C11" i="5"/>
  <c r="G10" i="5"/>
  <c r="F10" i="5"/>
  <c r="E10" i="5"/>
  <c r="D10" i="5"/>
  <c r="C10" i="5"/>
  <c r="G9" i="5"/>
  <c r="F9" i="5"/>
  <c r="E9" i="5"/>
  <c r="D9" i="5"/>
  <c r="C9" i="5"/>
  <c r="G8" i="5"/>
  <c r="F8" i="5"/>
  <c r="E8" i="5"/>
  <c r="D8" i="5"/>
  <c r="C8" i="5"/>
  <c r="G7" i="5"/>
  <c r="F7" i="5"/>
  <c r="E7" i="5"/>
  <c r="D7" i="5"/>
  <c r="C7" i="5"/>
  <c r="G6" i="5"/>
  <c r="F6" i="5"/>
  <c r="E6" i="5"/>
  <c r="D6" i="5"/>
  <c r="C6" i="5"/>
  <c r="G5" i="5"/>
  <c r="F5" i="5"/>
  <c r="E5" i="5"/>
  <c r="D5" i="5"/>
  <c r="C5" i="5"/>
  <c r="D5" i="4"/>
  <c r="E5" i="4"/>
  <c r="F5" i="4"/>
  <c r="G5" i="4"/>
  <c r="G6" i="4"/>
  <c r="D37" i="6"/>
  <c r="D38" i="6"/>
  <c r="D39" i="6"/>
  <c r="D40" i="6"/>
  <c r="F40" i="6"/>
  <c r="D19" i="6"/>
  <c r="D20" i="6"/>
  <c r="E21" i="6"/>
  <c r="F21" i="6"/>
  <c r="I24" i="4"/>
  <c r="I25" i="4"/>
  <c r="T25" i="2"/>
  <c r="S25" i="2"/>
  <c r="R25" i="2"/>
  <c r="Q25" i="2"/>
  <c r="T24" i="2"/>
  <c r="S24" i="2"/>
  <c r="R24" i="2"/>
  <c r="T23" i="2"/>
  <c r="S23" i="2"/>
  <c r="R23" i="2"/>
  <c r="Q24" i="2"/>
  <c r="Q23" i="2"/>
  <c r="P21" i="2"/>
  <c r="T21" i="2"/>
  <c r="S21" i="2"/>
  <c r="R21" i="2"/>
  <c r="Q21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Z19" i="2"/>
  <c r="Y19" i="2"/>
  <c r="X19" i="2"/>
  <c r="W19" i="2"/>
  <c r="Z18" i="2"/>
  <c r="Y18" i="2"/>
  <c r="X18" i="2"/>
  <c r="W18" i="2"/>
  <c r="Z17" i="2"/>
  <c r="Y17" i="2"/>
  <c r="X17" i="2"/>
  <c r="W17" i="2"/>
  <c r="Z16" i="2"/>
  <c r="Y16" i="2"/>
  <c r="X16" i="2"/>
  <c r="W16" i="2"/>
  <c r="Z15" i="2"/>
  <c r="Y15" i="2"/>
  <c r="X15" i="2"/>
  <c r="W15" i="2"/>
  <c r="Z14" i="2"/>
  <c r="Y14" i="2"/>
  <c r="X14" i="2"/>
  <c r="W14" i="2"/>
  <c r="Z13" i="2"/>
  <c r="Y13" i="2"/>
  <c r="X13" i="2"/>
  <c r="W13" i="2"/>
  <c r="Z12" i="2"/>
  <c r="Y12" i="2"/>
  <c r="X12" i="2"/>
  <c r="W12" i="2"/>
  <c r="Z11" i="2"/>
  <c r="Y11" i="2"/>
  <c r="X11" i="2"/>
  <c r="W11" i="2"/>
  <c r="Z10" i="2"/>
  <c r="Y10" i="2"/>
  <c r="X10" i="2"/>
  <c r="W10" i="2"/>
  <c r="Z9" i="2"/>
  <c r="Y9" i="2"/>
  <c r="X9" i="2"/>
  <c r="W9" i="2"/>
  <c r="Z8" i="2"/>
  <c r="Y8" i="2"/>
  <c r="X8" i="2"/>
  <c r="W8" i="2"/>
  <c r="Z7" i="2"/>
  <c r="Y7" i="2"/>
  <c r="X7" i="2"/>
  <c r="W7" i="2"/>
  <c r="Z6" i="2"/>
  <c r="Y6" i="2"/>
  <c r="X6" i="2"/>
  <c r="W6" i="2"/>
  <c r="Z5" i="2"/>
  <c r="Y5" i="2"/>
  <c r="X5" i="2"/>
  <c r="W5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6" i="2"/>
  <c r="M12" i="2"/>
  <c r="M11" i="2"/>
  <c r="M10" i="2"/>
  <c r="L12" i="2"/>
  <c r="L11" i="2"/>
  <c r="L10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5" i="2"/>
  <c r="M8" i="2"/>
  <c r="M7" i="2"/>
  <c r="L8" i="2"/>
  <c r="L7" i="2"/>
  <c r="G138" i="2"/>
  <c r="F138" i="2"/>
  <c r="E138" i="2"/>
  <c r="D138" i="2"/>
  <c r="C138" i="2"/>
  <c r="B138" i="2"/>
  <c r="L5" i="2"/>
  <c r="D23" i="6"/>
  <c r="F23" i="6"/>
  <c r="E19" i="6"/>
  <c r="F19" i="6"/>
  <c r="I26" i="4"/>
  <c r="I23" i="4"/>
  <c r="I22" i="4"/>
</calcChain>
</file>

<file path=xl/sharedStrings.xml><?xml version="1.0" encoding="utf-8"?>
<sst xmlns="http://schemas.openxmlformats.org/spreadsheetml/2006/main" count="1196" uniqueCount="92">
  <si>
    <t>ID</t>
  </si>
  <si>
    <t>Sex</t>
  </si>
  <si>
    <t>Team</t>
  </si>
  <si>
    <t>Year</t>
  </si>
  <si>
    <t>Event</t>
  </si>
  <si>
    <t>Medal</t>
  </si>
  <si>
    <t>M</t>
  </si>
  <si>
    <t>Bronze</t>
  </si>
  <si>
    <t>Gold</t>
  </si>
  <si>
    <t>Silver</t>
  </si>
  <si>
    <t>F</t>
  </si>
  <si>
    <t>Olympic medals - 1980-2020</t>
  </si>
  <si>
    <t>Men</t>
  </si>
  <si>
    <t>Women</t>
  </si>
  <si>
    <t>Men's High Jump</t>
  </si>
  <si>
    <t>Men's Long Jump</t>
  </si>
  <si>
    <t>Women's Long Jump</t>
  </si>
  <si>
    <t>Women's High Jump</t>
  </si>
  <si>
    <t>Olympic winning distances (metres) - 1964-2020</t>
  </si>
  <si>
    <t>Total</t>
  </si>
  <si>
    <t>Check</t>
  </si>
  <si>
    <t>Checks</t>
  </si>
  <si>
    <t>Reasonableness checks</t>
  </si>
  <si>
    <t>For all men's events the sex is M</t>
  </si>
  <si>
    <t>For all women's events the sex is F</t>
  </si>
  <si>
    <t>There is only one entry for each year</t>
  </si>
  <si>
    <t>Max</t>
  </si>
  <si>
    <t>Min</t>
  </si>
  <si>
    <t>Average</t>
  </si>
  <si>
    <t>The max/min/average look reasonable - there are no outliers</t>
  </si>
  <si>
    <t>Colour coding key</t>
  </si>
  <si>
    <t>Calculations</t>
  </si>
  <si>
    <t>Headings</t>
  </si>
  <si>
    <t>User inputs</t>
  </si>
  <si>
    <t>Team for chart</t>
  </si>
  <si>
    <t>Teams for table</t>
  </si>
  <si>
    <t>chart_team</t>
  </si>
  <si>
    <t>Named ranges</t>
  </si>
  <si>
    <t>table_team1</t>
  </si>
  <si>
    <t>table_team2</t>
  </si>
  <si>
    <t>table_team3</t>
  </si>
  <si>
    <t>table_team4</t>
  </si>
  <si>
    <t>table_team5</t>
  </si>
  <si>
    <t>Number of periods</t>
  </si>
  <si>
    <t>Total increase</t>
  </si>
  <si>
    <t>Increase per Olympics</t>
  </si>
  <si>
    <t>2024 expected distance</t>
  </si>
  <si>
    <t>Option 1</t>
  </si>
  <si>
    <t>High jump to long jump ratio</t>
  </si>
  <si>
    <t>Women's funding %</t>
  </si>
  <si>
    <t>hj_ratio</t>
  </si>
  <si>
    <t>women_prop</t>
  </si>
  <si>
    <t>Option 2</t>
  </si>
  <si>
    <t>Option 2 factors</t>
  </si>
  <si>
    <t>option2_factors</t>
  </si>
  <si>
    <t>Total funding</t>
  </si>
  <si>
    <t>Total funding ($m)</t>
  </si>
  <si>
    <t>funding</t>
  </si>
  <si>
    <t>Total medals</t>
  </si>
  <si>
    <t>Women's funding</t>
  </si>
  <si>
    <t>Men's funding</t>
  </si>
  <si>
    <t>Calculations (different from adjacent cells)</t>
  </si>
  <si>
    <t>Factor</t>
  </si>
  <si>
    <t>x</t>
  </si>
  <si>
    <t>This input is used in the total medals calculation below.</t>
  </si>
  <si>
    <t>Funding ($m)</t>
  </si>
  <si>
    <t>Country G</t>
  </si>
  <si>
    <t>Country V</t>
  </si>
  <si>
    <t>Country Y</t>
  </si>
  <si>
    <t>Country R</t>
  </si>
  <si>
    <t>Country L</t>
  </si>
  <si>
    <t>Country U</t>
  </si>
  <si>
    <t>Country C</t>
  </si>
  <si>
    <t>Country B</t>
  </si>
  <si>
    <t>Country A</t>
  </si>
  <si>
    <t>Country D</t>
  </si>
  <si>
    <t>Country X</t>
  </si>
  <si>
    <t>Country K</t>
  </si>
  <si>
    <t>Country O</t>
  </si>
  <si>
    <t>Country E</t>
  </si>
  <si>
    <t>Country P</t>
  </si>
  <si>
    <t>Country S</t>
  </si>
  <si>
    <t>Country F</t>
  </si>
  <si>
    <t>Country Q</t>
  </si>
  <si>
    <t>Country T</t>
  </si>
  <si>
    <t>Country I</t>
  </si>
  <si>
    <t>Country H</t>
  </si>
  <si>
    <t>Country Z</t>
  </si>
  <si>
    <t>Country M</t>
  </si>
  <si>
    <t>Country N</t>
  </si>
  <si>
    <t>Country J</t>
  </si>
  <si>
    <t>Country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</si>
</sst>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2" borderId="0" xfId="0" applyFill="1"/>
    <xf numFmtId="0" fontId="0" fillId="0" borderId="0" xfId="0" applyFill="1" applyAlignment="1">
      <alignment horizontal="center"/>
    </xf>
    <xf numFmtId="0" fontId="2" fillId="0" borderId="0" xfId="0" applyFont="1"/>
    <xf numFmtId="0" fontId="0" fillId="3" borderId="0" xfId="0" applyFill="1"/>
    <xf numFmtId="0" fontId="0" fillId="5" borderId="0" xfId="0" applyFill="1"/>
    <xf numFmtId="0" fontId="3" fillId="0" borderId="0" xfId="0" applyFont="1"/>
    <xf numFmtId="164" fontId="0" fillId="3" borderId="0" xfId="1" applyNumberFormat="1" applyFont="1" applyFill="1" applyAlignment="1">
      <alignment horizontal="center"/>
    </xf>
    <xf numFmtId="0" fontId="0" fillId="5" borderId="0" xfId="0" applyFill="1" applyAlignment="1">
      <alignment horizontal="center"/>
    </xf>
    <xf numFmtId="9" fontId="0" fillId="5" borderId="0" xfId="0" applyNumberForma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10" fontId="0" fillId="6" borderId="0" xfId="1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2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United States Medals</a:t>
            </a:r>
            <a:r>
              <a:rPr lang="en-GB" baseline="0"/>
              <a:t> - 1980-2020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'Medal analysis'!$C$5</c:f>
              <c:strCache>
                <c:ptCount val="1"/>
                <c:pt idx="0">
                  <c:v>Country 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C1-4FF2-84C3-A0892553B2A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DC1-4FF2-84C3-A0892553B2A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DC1-4FF2-84C3-A0892553B2A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DC1-4FF2-84C3-A0892553B2A6}"/>
              </c:ext>
            </c:extLst>
          </c:dPt>
          <c:cat>
            <c:strRef>
              <c:f>'Medal analysis'!$D$4:$G$4</c:f>
              <c:strCache>
                <c:ptCount val="4"/>
                <c:pt idx="0">
                  <c:v>Gold</c:v>
                </c:pt>
                <c:pt idx="1">
                  <c:v>Silver</c:v>
                </c:pt>
                <c:pt idx="2">
                  <c:v>Bronze</c:v>
                </c:pt>
                <c:pt idx="3">
                  <c:v>Total</c:v>
                </c:pt>
              </c:strCache>
            </c:strRef>
          </c:cat>
          <c:val>
            <c:numRef>
              <c:f>'Medal analysis'!$D$5:$G$5</c:f>
              <c:numCache>
                <c:formatCode>General</c:formatCode>
                <c:ptCount val="4"/>
                <c:pt idx="0">
                  <c:v>11</c:v>
                </c:pt>
                <c:pt idx="1">
                  <c:v>8</c:v>
                </c:pt>
                <c:pt idx="2">
                  <c:v>9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1-4FF2-84C3-A0892553B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6438016"/>
        <c:axId val="826435392"/>
      </c:barChart>
      <c:catAx>
        <c:axId val="826438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Medal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435392"/>
        <c:crosses val="autoZero"/>
        <c:auto val="1"/>
        <c:lblAlgn val="ctr"/>
        <c:lblOffset val="100"/>
        <c:noMultiLvlLbl val="0"/>
      </c:catAx>
      <c:valAx>
        <c:axId val="82643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Number of medals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43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Winning distances</a:t>
            </a:r>
            <a:r>
              <a:rPr lang="en-GB" baseline="0"/>
              <a:t> 1964-2020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'Distance analysis'!$D$4</c:f>
              <c:strCache>
                <c:ptCount val="1"/>
                <c:pt idx="0">
                  <c:v>Men's High Jump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'Distance analysis'!$C$5:$C$19</c:f>
              <c:numCache>
                <c:formatCode>General</c:formatCode>
                <c:ptCount val="15"/>
                <c:pt idx="0">
                  <c:v>1964</c:v>
                </c:pt>
                <c:pt idx="1">
                  <c:v>1968</c:v>
                </c:pt>
                <c:pt idx="2">
                  <c:v>1972</c:v>
                </c:pt>
                <c:pt idx="3">
                  <c:v>1976</c:v>
                </c:pt>
                <c:pt idx="4">
                  <c:v>1980</c:v>
                </c:pt>
                <c:pt idx="5">
                  <c:v>1984</c:v>
                </c:pt>
                <c:pt idx="6">
                  <c:v>1988</c:v>
                </c:pt>
                <c:pt idx="7">
                  <c:v>1992</c:v>
                </c:pt>
                <c:pt idx="8">
                  <c:v>1996</c:v>
                </c:pt>
                <c:pt idx="9">
                  <c:v>2000</c:v>
                </c:pt>
                <c:pt idx="10">
                  <c:v>2004</c:v>
                </c:pt>
                <c:pt idx="11">
                  <c:v>2008</c:v>
                </c:pt>
                <c:pt idx="12">
                  <c:v>2012</c:v>
                </c:pt>
                <c:pt idx="13">
                  <c:v>2016</c:v>
                </c:pt>
                <c:pt idx="14">
                  <c:v>2020</c:v>
                </c:pt>
              </c:numCache>
            </c:numRef>
          </c:xVal>
          <c:yVal>
            <c:numRef>
              <c:f>'Distance analysis'!$D$5:$D$19</c:f>
              <c:numCache>
                <c:formatCode>0.00</c:formatCode>
                <c:ptCount val="15"/>
                <c:pt idx="0">
                  <c:v>2.1800000000000002</c:v>
                </c:pt>
                <c:pt idx="1">
                  <c:v>2.2400000000000002</c:v>
                </c:pt>
                <c:pt idx="2">
                  <c:v>2.23</c:v>
                </c:pt>
                <c:pt idx="3">
                  <c:v>2.25</c:v>
                </c:pt>
                <c:pt idx="4">
                  <c:v>2.36</c:v>
                </c:pt>
                <c:pt idx="5">
                  <c:v>2.35</c:v>
                </c:pt>
                <c:pt idx="6">
                  <c:v>2.38</c:v>
                </c:pt>
                <c:pt idx="7">
                  <c:v>2.34</c:v>
                </c:pt>
                <c:pt idx="8">
                  <c:v>2.39</c:v>
                </c:pt>
                <c:pt idx="9">
                  <c:v>2.35</c:v>
                </c:pt>
                <c:pt idx="10">
                  <c:v>2.36</c:v>
                </c:pt>
                <c:pt idx="11">
                  <c:v>2.36</c:v>
                </c:pt>
                <c:pt idx="12">
                  <c:v>2.35</c:v>
                </c:pt>
                <c:pt idx="13">
                  <c:v>2.38</c:v>
                </c:pt>
                <c:pt idx="14">
                  <c:v>2.37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77-4E34-9876-4D583E14ABBA}"/>
            </c:ext>
          </c:extLst>
        </c:ser>
        <c:ser>
          <c:idx val="1"/>
          <c:order val="1"/>
          <c:tx>
            <c:strRef>
              <c:f>'Distance analysis'!$E$4</c:f>
              <c:strCache>
                <c:ptCount val="1"/>
                <c:pt idx="0">
                  <c:v>Women's High Jump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'Distance analysis'!$C$5:$C$19</c:f>
              <c:numCache>
                <c:formatCode>General</c:formatCode>
                <c:ptCount val="15"/>
                <c:pt idx="0">
                  <c:v>1964</c:v>
                </c:pt>
                <c:pt idx="1">
                  <c:v>1968</c:v>
                </c:pt>
                <c:pt idx="2">
                  <c:v>1972</c:v>
                </c:pt>
                <c:pt idx="3">
                  <c:v>1976</c:v>
                </c:pt>
                <c:pt idx="4">
                  <c:v>1980</c:v>
                </c:pt>
                <c:pt idx="5">
                  <c:v>1984</c:v>
                </c:pt>
                <c:pt idx="6">
                  <c:v>1988</c:v>
                </c:pt>
                <c:pt idx="7">
                  <c:v>1992</c:v>
                </c:pt>
                <c:pt idx="8">
                  <c:v>1996</c:v>
                </c:pt>
                <c:pt idx="9">
                  <c:v>2000</c:v>
                </c:pt>
                <c:pt idx="10">
                  <c:v>2004</c:v>
                </c:pt>
                <c:pt idx="11">
                  <c:v>2008</c:v>
                </c:pt>
                <c:pt idx="12">
                  <c:v>2012</c:v>
                </c:pt>
                <c:pt idx="13">
                  <c:v>2016</c:v>
                </c:pt>
                <c:pt idx="14">
                  <c:v>2020</c:v>
                </c:pt>
              </c:numCache>
            </c:numRef>
          </c:xVal>
          <c:yVal>
            <c:numRef>
              <c:f>'Distance analysis'!$E$5:$E$19</c:f>
              <c:numCache>
                <c:formatCode>0.00</c:formatCode>
                <c:ptCount val="15"/>
                <c:pt idx="0">
                  <c:v>1.9</c:v>
                </c:pt>
                <c:pt idx="1">
                  <c:v>1.82</c:v>
                </c:pt>
                <c:pt idx="2">
                  <c:v>1.92</c:v>
                </c:pt>
                <c:pt idx="3">
                  <c:v>1.93</c:v>
                </c:pt>
                <c:pt idx="4">
                  <c:v>1.97</c:v>
                </c:pt>
                <c:pt idx="5">
                  <c:v>2.02</c:v>
                </c:pt>
                <c:pt idx="6">
                  <c:v>2.0299999999999998</c:v>
                </c:pt>
                <c:pt idx="7">
                  <c:v>2.02</c:v>
                </c:pt>
                <c:pt idx="8">
                  <c:v>2.0499999999999998</c:v>
                </c:pt>
                <c:pt idx="9">
                  <c:v>2.0099999999999998</c:v>
                </c:pt>
                <c:pt idx="10">
                  <c:v>2.06</c:v>
                </c:pt>
                <c:pt idx="11">
                  <c:v>2.0499999999999998</c:v>
                </c:pt>
                <c:pt idx="12">
                  <c:v>2.0499999999999998</c:v>
                </c:pt>
                <c:pt idx="13">
                  <c:v>1.97</c:v>
                </c:pt>
                <c:pt idx="14">
                  <c:v>2.04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77-4E34-9876-4D583E14ABBA}"/>
            </c:ext>
          </c:extLst>
        </c:ser>
        <c:ser>
          <c:idx val="2"/>
          <c:order val="2"/>
          <c:tx>
            <c:strRef>
              <c:f>'Distance analysis'!$F$4</c:f>
              <c:strCache>
                <c:ptCount val="1"/>
                <c:pt idx="0">
                  <c:v>Men's Long Jump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'Distance analysis'!$C$5:$C$19</c:f>
              <c:numCache>
                <c:formatCode>General</c:formatCode>
                <c:ptCount val="15"/>
                <c:pt idx="0">
                  <c:v>1964</c:v>
                </c:pt>
                <c:pt idx="1">
                  <c:v>1968</c:v>
                </c:pt>
                <c:pt idx="2">
                  <c:v>1972</c:v>
                </c:pt>
                <c:pt idx="3">
                  <c:v>1976</c:v>
                </c:pt>
                <c:pt idx="4">
                  <c:v>1980</c:v>
                </c:pt>
                <c:pt idx="5">
                  <c:v>1984</c:v>
                </c:pt>
                <c:pt idx="6">
                  <c:v>1988</c:v>
                </c:pt>
                <c:pt idx="7">
                  <c:v>1992</c:v>
                </c:pt>
                <c:pt idx="8">
                  <c:v>1996</c:v>
                </c:pt>
                <c:pt idx="9">
                  <c:v>2000</c:v>
                </c:pt>
                <c:pt idx="10">
                  <c:v>2004</c:v>
                </c:pt>
                <c:pt idx="11">
                  <c:v>2008</c:v>
                </c:pt>
                <c:pt idx="12">
                  <c:v>2012</c:v>
                </c:pt>
                <c:pt idx="13">
                  <c:v>2016</c:v>
                </c:pt>
                <c:pt idx="14">
                  <c:v>2020</c:v>
                </c:pt>
              </c:numCache>
            </c:numRef>
          </c:xVal>
          <c:yVal>
            <c:numRef>
              <c:f>'Distance analysis'!$F$5:$F$19</c:f>
              <c:numCache>
                <c:formatCode>0.00</c:formatCode>
                <c:ptCount val="15"/>
                <c:pt idx="0">
                  <c:v>8.07</c:v>
                </c:pt>
                <c:pt idx="1">
                  <c:v>8.19</c:v>
                </c:pt>
                <c:pt idx="2">
                  <c:v>8.24</c:v>
                </c:pt>
                <c:pt idx="3">
                  <c:v>8.35</c:v>
                </c:pt>
                <c:pt idx="4">
                  <c:v>8.5399999999999991</c:v>
                </c:pt>
                <c:pt idx="5">
                  <c:v>8.5399999999999991</c:v>
                </c:pt>
                <c:pt idx="6">
                  <c:v>8.7200000000000006</c:v>
                </c:pt>
                <c:pt idx="7">
                  <c:v>8.67</c:v>
                </c:pt>
                <c:pt idx="8">
                  <c:v>8.5</c:v>
                </c:pt>
                <c:pt idx="9">
                  <c:v>8.5500000000000007</c:v>
                </c:pt>
                <c:pt idx="10">
                  <c:v>8.59</c:v>
                </c:pt>
                <c:pt idx="11">
                  <c:v>8.34</c:v>
                </c:pt>
                <c:pt idx="12">
                  <c:v>8.31</c:v>
                </c:pt>
                <c:pt idx="13">
                  <c:v>8.3800000000000008</c:v>
                </c:pt>
                <c:pt idx="14">
                  <c:v>8.41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77-4E34-9876-4D583E14ABBA}"/>
            </c:ext>
          </c:extLst>
        </c:ser>
        <c:ser>
          <c:idx val="3"/>
          <c:order val="3"/>
          <c:tx>
            <c:strRef>
              <c:f>'Distance analysis'!$G$4</c:f>
              <c:strCache>
                <c:ptCount val="1"/>
                <c:pt idx="0">
                  <c:v>Women's Long Jump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'Distance analysis'!$C$5:$C$19</c:f>
              <c:numCache>
                <c:formatCode>General</c:formatCode>
                <c:ptCount val="15"/>
                <c:pt idx="0">
                  <c:v>1964</c:v>
                </c:pt>
                <c:pt idx="1">
                  <c:v>1968</c:v>
                </c:pt>
                <c:pt idx="2">
                  <c:v>1972</c:v>
                </c:pt>
                <c:pt idx="3">
                  <c:v>1976</c:v>
                </c:pt>
                <c:pt idx="4">
                  <c:v>1980</c:v>
                </c:pt>
                <c:pt idx="5">
                  <c:v>1984</c:v>
                </c:pt>
                <c:pt idx="6">
                  <c:v>1988</c:v>
                </c:pt>
                <c:pt idx="7">
                  <c:v>1992</c:v>
                </c:pt>
                <c:pt idx="8">
                  <c:v>1996</c:v>
                </c:pt>
                <c:pt idx="9">
                  <c:v>2000</c:v>
                </c:pt>
                <c:pt idx="10">
                  <c:v>2004</c:v>
                </c:pt>
                <c:pt idx="11">
                  <c:v>2008</c:v>
                </c:pt>
                <c:pt idx="12">
                  <c:v>2012</c:v>
                </c:pt>
                <c:pt idx="13">
                  <c:v>2016</c:v>
                </c:pt>
                <c:pt idx="14">
                  <c:v>2020</c:v>
                </c:pt>
              </c:numCache>
            </c:numRef>
          </c:xVal>
          <c:yVal>
            <c:numRef>
              <c:f>'Distance analysis'!$G$5:$G$19</c:f>
              <c:numCache>
                <c:formatCode>0.00</c:formatCode>
                <c:ptCount val="15"/>
                <c:pt idx="0">
                  <c:v>6.76</c:v>
                </c:pt>
                <c:pt idx="1">
                  <c:v>6.82</c:v>
                </c:pt>
                <c:pt idx="2">
                  <c:v>6.78</c:v>
                </c:pt>
                <c:pt idx="3">
                  <c:v>6.72</c:v>
                </c:pt>
                <c:pt idx="4">
                  <c:v>7.06</c:v>
                </c:pt>
                <c:pt idx="5">
                  <c:v>6.96</c:v>
                </c:pt>
                <c:pt idx="6">
                  <c:v>7.4</c:v>
                </c:pt>
                <c:pt idx="7">
                  <c:v>7.14</c:v>
                </c:pt>
                <c:pt idx="8">
                  <c:v>7.12</c:v>
                </c:pt>
                <c:pt idx="9">
                  <c:v>6.99</c:v>
                </c:pt>
                <c:pt idx="10">
                  <c:v>7.07</c:v>
                </c:pt>
                <c:pt idx="11">
                  <c:v>7.04</c:v>
                </c:pt>
                <c:pt idx="12">
                  <c:v>7.12</c:v>
                </c:pt>
                <c:pt idx="13">
                  <c:v>7.17</c:v>
                </c:pt>
                <c:pt idx="14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F77-4E34-9876-4D583E14A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059792"/>
        <c:axId val="822066680"/>
      </c:scatterChart>
      <c:valAx>
        <c:axId val="822059792"/>
        <c:scaling>
          <c:orientation val="minMax"/>
          <c:max val="2020"/>
          <c:min val="196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Olympic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2066680"/>
        <c:crosses val="autoZero"/>
        <c:crossBetween val="midCat"/>
      </c:valAx>
      <c:valAx>
        <c:axId val="822066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2059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336177</xdr:colOff>
      <xdr:row>17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B16228-7446-4126-8041-0DC647A0E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605116</xdr:colOff>
      <xdr:row>2</xdr:row>
      <xdr:rowOff>179294</xdr:rowOff>
    </xdr:from>
    <xdr:to>
      <xdr:col>19</xdr:col>
      <xdr:colOff>123264</xdr:colOff>
      <xdr:row>18</xdr:row>
      <xdr:rowOff>179294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D92790-0742-439A-B3A3-C1FEE8340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BD566-ECD4-497C-A268-6C16DE4E6A2E}">
  <dimension ref="B2:N136"/>
  <sheetViews>
    <sheetView tabSelected="1" zoomScale="85" zoomScaleNormal="85" workbookViewId="0"/>
  </sheetViews>
  <sheetFormatPr defaultRowHeight="15" x14ac:dyDescent="0.25"/>
  <cols>
    <col min="4" max="4" width="14.42578125" bestFit="1" customWidth="1"/>
    <col min="6" max="6" width="20" bestFit="1" customWidth="1"/>
    <col min="11" max="11" width="16.7109375" style="1" bestFit="1" customWidth="1"/>
    <col min="12" max="12" width="20" style="1" bestFit="1" customWidth="1"/>
    <col min="13" max="13" width="16.7109375" style="1" bestFit="1" customWidth="1"/>
    <col min="14" max="14" width="20" style="1" bestFit="1" customWidth="1"/>
  </cols>
  <sheetData>
    <row r="2" spans="2:14" x14ac:dyDescent="0.25">
      <c r="B2" t="s">
        <v>11</v>
      </c>
      <c r="J2" t="s">
        <v>18</v>
      </c>
    </row>
    <row r="4" spans="2:14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J4" s="1" t="s">
        <v>3</v>
      </c>
      <c r="K4" s="1" t="s">
        <v>14</v>
      </c>
      <c r="L4" s="1" t="s">
        <v>17</v>
      </c>
      <c r="M4" s="1" t="s">
        <v>15</v>
      </c>
      <c r="N4" s="1" t="s">
        <v>16</v>
      </c>
    </row>
    <row r="5" spans="2:14" x14ac:dyDescent="0.25">
      <c r="B5" s="1">
        <v>1</v>
      </c>
      <c r="C5" s="1" t="s">
        <v>6</v>
      </c>
      <c r="D5" s="1" t="s">
        <v>66</v>
      </c>
      <c r="E5" s="1">
        <v>1980</v>
      </c>
      <c r="F5" s="1" t="s">
        <v>14</v>
      </c>
      <c r="G5" s="1" t="s">
        <v>7</v>
      </c>
      <c r="J5" s="1">
        <v>1964</v>
      </c>
      <c r="K5" s="2">
        <v>2.1800000000000002</v>
      </c>
      <c r="L5" s="2">
        <v>1.9</v>
      </c>
      <c r="M5" s="2">
        <v>8.07</v>
      </c>
      <c r="N5" s="2">
        <v>6.76</v>
      </c>
    </row>
    <row r="6" spans="2:14" x14ac:dyDescent="0.25">
      <c r="B6" s="1">
        <v>2</v>
      </c>
      <c r="C6" s="1" t="s">
        <v>6</v>
      </c>
      <c r="D6" s="1" t="s">
        <v>66</v>
      </c>
      <c r="E6" s="1">
        <v>1980</v>
      </c>
      <c r="F6" s="1" t="s">
        <v>14</v>
      </c>
      <c r="G6" s="1" t="s">
        <v>8</v>
      </c>
      <c r="J6" s="1">
        <v>1968</v>
      </c>
      <c r="K6" s="2">
        <v>2.2400000000000002</v>
      </c>
      <c r="L6" s="2">
        <v>1.82</v>
      </c>
      <c r="M6" s="2">
        <v>8.19</v>
      </c>
      <c r="N6" s="2">
        <v>6.82</v>
      </c>
    </row>
    <row r="7" spans="2:14" x14ac:dyDescent="0.25">
      <c r="B7" s="1">
        <v>3</v>
      </c>
      <c r="C7" s="1" t="s">
        <v>6</v>
      </c>
      <c r="D7" s="1" t="s">
        <v>67</v>
      </c>
      <c r="E7" s="1">
        <v>1980</v>
      </c>
      <c r="F7" s="1" t="s">
        <v>14</v>
      </c>
      <c r="G7" s="1" t="s">
        <v>9</v>
      </c>
      <c r="J7" s="1">
        <v>1972</v>
      </c>
      <c r="K7" s="2">
        <v>2.23</v>
      </c>
      <c r="L7" s="2">
        <v>1.92</v>
      </c>
      <c r="M7" s="2">
        <v>8.24</v>
      </c>
      <c r="N7" s="2">
        <v>6.78</v>
      </c>
    </row>
    <row r="8" spans="2:14" x14ac:dyDescent="0.25">
      <c r="B8" s="1">
        <v>4</v>
      </c>
      <c r="C8" s="1" t="s">
        <v>6</v>
      </c>
      <c r="D8" s="1" t="s">
        <v>68</v>
      </c>
      <c r="E8" s="1">
        <v>1980</v>
      </c>
      <c r="F8" s="1" t="s">
        <v>15</v>
      </c>
      <c r="G8" s="1" t="s">
        <v>7</v>
      </c>
      <c r="J8" s="1">
        <v>1976</v>
      </c>
      <c r="K8" s="2">
        <v>2.25</v>
      </c>
      <c r="L8" s="2">
        <v>1.93</v>
      </c>
      <c r="M8" s="2">
        <v>8.35</v>
      </c>
      <c r="N8" s="2">
        <v>6.72</v>
      </c>
    </row>
    <row r="9" spans="2:14" x14ac:dyDescent="0.25">
      <c r="B9" s="1">
        <v>5</v>
      </c>
      <c r="C9" s="1" t="s">
        <v>6</v>
      </c>
      <c r="D9" s="1" t="s">
        <v>66</v>
      </c>
      <c r="E9" s="1">
        <v>1980</v>
      </c>
      <c r="F9" s="1" t="s">
        <v>15</v>
      </c>
      <c r="G9" s="1" t="s">
        <v>8</v>
      </c>
      <c r="J9" s="1">
        <v>1980</v>
      </c>
      <c r="K9" s="2">
        <v>2.36</v>
      </c>
      <c r="L9" s="2">
        <v>1.97</v>
      </c>
      <c r="M9" s="2">
        <v>8.5399999999999991</v>
      </c>
      <c r="N9" s="2">
        <v>7.06</v>
      </c>
    </row>
    <row r="10" spans="2:14" x14ac:dyDescent="0.25">
      <c r="B10" s="1">
        <v>6</v>
      </c>
      <c r="C10" s="1" t="s">
        <v>6</v>
      </c>
      <c r="D10" s="1" t="s">
        <v>66</v>
      </c>
      <c r="E10" s="1">
        <v>1980</v>
      </c>
      <c r="F10" s="1" t="s">
        <v>15</v>
      </c>
      <c r="G10" s="1" t="s">
        <v>9</v>
      </c>
      <c r="J10" s="1">
        <v>1984</v>
      </c>
      <c r="K10" s="2">
        <v>2.35</v>
      </c>
      <c r="L10" s="2">
        <v>2.02</v>
      </c>
      <c r="M10" s="2">
        <v>8.5399999999999991</v>
      </c>
      <c r="N10" s="2">
        <v>6.96</v>
      </c>
    </row>
    <row r="11" spans="2:14" x14ac:dyDescent="0.25">
      <c r="B11" s="1">
        <v>7</v>
      </c>
      <c r="C11" s="1" t="s">
        <v>10</v>
      </c>
      <c r="D11" s="1" t="s">
        <v>66</v>
      </c>
      <c r="E11" s="1">
        <v>1980</v>
      </c>
      <c r="F11" s="1" t="s">
        <v>17</v>
      </c>
      <c r="G11" s="1" t="s">
        <v>7</v>
      </c>
      <c r="J11" s="1">
        <v>1988</v>
      </c>
      <c r="K11" s="2">
        <v>2.38</v>
      </c>
      <c r="L11" s="2">
        <v>2.0299999999999998</v>
      </c>
      <c r="M11" s="2">
        <v>8.7200000000000006</v>
      </c>
      <c r="N11" s="2">
        <v>7.4</v>
      </c>
    </row>
    <row r="12" spans="2:14" x14ac:dyDescent="0.25">
      <c r="B12" s="1">
        <v>8</v>
      </c>
      <c r="C12" s="1" t="s">
        <v>10</v>
      </c>
      <c r="D12" s="1" t="s">
        <v>69</v>
      </c>
      <c r="E12" s="1">
        <v>1980</v>
      </c>
      <c r="F12" s="1" t="s">
        <v>17</v>
      </c>
      <c r="G12" s="1" t="s">
        <v>8</v>
      </c>
      <c r="J12" s="1">
        <v>1992</v>
      </c>
      <c r="K12" s="2">
        <v>2.34</v>
      </c>
      <c r="L12" s="2">
        <v>2.02</v>
      </c>
      <c r="M12" s="2">
        <v>8.67</v>
      </c>
      <c r="N12" s="2">
        <v>7.14</v>
      </c>
    </row>
    <row r="13" spans="2:14" x14ac:dyDescent="0.25">
      <c r="B13" s="1">
        <v>9</v>
      </c>
      <c r="C13" s="1" t="s">
        <v>10</v>
      </c>
      <c r="D13" s="1" t="s">
        <v>67</v>
      </c>
      <c r="E13" s="1">
        <v>1980</v>
      </c>
      <c r="F13" s="1" t="s">
        <v>17</v>
      </c>
      <c r="G13" s="1" t="s">
        <v>9</v>
      </c>
      <c r="J13" s="1">
        <v>1996</v>
      </c>
      <c r="K13" s="2">
        <v>2.39</v>
      </c>
      <c r="L13" s="2">
        <v>2.0499999999999998</v>
      </c>
      <c r="M13" s="2">
        <v>8.5</v>
      </c>
      <c r="N13" s="2">
        <v>7.12</v>
      </c>
    </row>
    <row r="14" spans="2:14" x14ac:dyDescent="0.25">
      <c r="B14" s="1">
        <v>10</v>
      </c>
      <c r="C14" s="1" t="s">
        <v>10</v>
      </c>
      <c r="D14" s="1" t="s">
        <v>68</v>
      </c>
      <c r="E14" s="1">
        <v>1980</v>
      </c>
      <c r="F14" s="1" t="s">
        <v>16</v>
      </c>
      <c r="G14" s="1" t="s">
        <v>7</v>
      </c>
      <c r="J14" s="1">
        <v>2000</v>
      </c>
      <c r="K14" s="2">
        <v>2.35</v>
      </c>
      <c r="L14" s="2">
        <v>2.0099999999999998</v>
      </c>
      <c r="M14" s="2">
        <v>8.5500000000000007</v>
      </c>
      <c r="N14" s="2">
        <v>6.99</v>
      </c>
    </row>
    <row r="15" spans="2:14" x14ac:dyDescent="0.25">
      <c r="B15" s="1">
        <v>11</v>
      </c>
      <c r="C15" s="1" t="s">
        <v>10</v>
      </c>
      <c r="D15" s="1" t="s">
        <v>68</v>
      </c>
      <c r="E15" s="1">
        <v>1980</v>
      </c>
      <c r="F15" s="1" t="s">
        <v>16</v>
      </c>
      <c r="G15" s="1" t="s">
        <v>8</v>
      </c>
      <c r="J15" s="1">
        <v>2004</v>
      </c>
      <c r="K15" s="2">
        <v>2.36</v>
      </c>
      <c r="L15" s="2">
        <v>2.06</v>
      </c>
      <c r="M15" s="2">
        <v>8.59</v>
      </c>
      <c r="N15" s="2">
        <v>7.07</v>
      </c>
    </row>
    <row r="16" spans="2:14" x14ac:dyDescent="0.25">
      <c r="B16" s="1">
        <v>12</v>
      </c>
      <c r="C16" s="1" t="s">
        <v>10</v>
      </c>
      <c r="D16" s="1" t="s">
        <v>66</v>
      </c>
      <c r="E16" s="1">
        <v>1980</v>
      </c>
      <c r="F16" s="1" t="s">
        <v>16</v>
      </c>
      <c r="G16" s="1" t="s">
        <v>9</v>
      </c>
      <c r="J16" s="1">
        <v>2008</v>
      </c>
      <c r="K16" s="2">
        <v>2.36</v>
      </c>
      <c r="L16" s="2">
        <v>2.0499999999999998</v>
      </c>
      <c r="M16" s="2">
        <v>8.34</v>
      </c>
      <c r="N16" s="2">
        <v>7.04</v>
      </c>
    </row>
    <row r="17" spans="2:14" x14ac:dyDescent="0.25">
      <c r="B17" s="1">
        <v>13</v>
      </c>
      <c r="C17" s="1" t="s">
        <v>6</v>
      </c>
      <c r="D17" s="1" t="s">
        <v>70</v>
      </c>
      <c r="E17" s="1">
        <v>1984</v>
      </c>
      <c r="F17" s="1" t="s">
        <v>14</v>
      </c>
      <c r="G17" s="1" t="s">
        <v>7</v>
      </c>
      <c r="J17" s="1">
        <v>2012</v>
      </c>
      <c r="K17" s="2">
        <v>2.35</v>
      </c>
      <c r="L17" s="2">
        <v>2.0499999999999998</v>
      </c>
      <c r="M17" s="2">
        <v>8.31</v>
      </c>
      <c r="N17" s="2">
        <v>7.12</v>
      </c>
    </row>
    <row r="18" spans="2:14" x14ac:dyDescent="0.25">
      <c r="B18" s="1">
        <v>14</v>
      </c>
      <c r="C18" s="1" t="s">
        <v>6</v>
      </c>
      <c r="D18" s="1" t="s">
        <v>71</v>
      </c>
      <c r="E18" s="1">
        <v>1984</v>
      </c>
      <c r="F18" s="1" t="s">
        <v>14</v>
      </c>
      <c r="G18" s="1" t="s">
        <v>8</v>
      </c>
      <c r="J18" s="1">
        <v>2016</v>
      </c>
      <c r="K18" s="2">
        <v>2.38</v>
      </c>
      <c r="L18" s="2">
        <v>1.97</v>
      </c>
      <c r="M18" s="2">
        <v>8.3800000000000008</v>
      </c>
      <c r="N18" s="2">
        <v>7.17</v>
      </c>
    </row>
    <row r="19" spans="2:14" x14ac:dyDescent="0.25">
      <c r="B19" s="1">
        <v>15</v>
      </c>
      <c r="C19" s="1" t="s">
        <v>6</v>
      </c>
      <c r="D19" s="1" t="s">
        <v>72</v>
      </c>
      <c r="E19" s="1">
        <v>1984</v>
      </c>
      <c r="F19" s="1" t="s">
        <v>14</v>
      </c>
      <c r="G19" s="1" t="s">
        <v>9</v>
      </c>
      <c r="J19" s="1">
        <v>2020</v>
      </c>
      <c r="K19" s="2">
        <v>2.37</v>
      </c>
      <c r="L19" s="2">
        <v>2.04</v>
      </c>
      <c r="M19" s="2">
        <v>8.41</v>
      </c>
      <c r="N19" s="2">
        <v>7</v>
      </c>
    </row>
    <row r="20" spans="2:14" x14ac:dyDescent="0.25">
      <c r="B20" s="1">
        <v>16</v>
      </c>
      <c r="C20" s="1" t="s">
        <v>6</v>
      </c>
      <c r="D20" s="1" t="s">
        <v>69</v>
      </c>
      <c r="E20" s="1">
        <v>1984</v>
      </c>
      <c r="F20" s="1" t="s">
        <v>15</v>
      </c>
      <c r="G20" s="1" t="s">
        <v>7</v>
      </c>
    </row>
    <row r="21" spans="2:14" x14ac:dyDescent="0.25">
      <c r="B21" s="1">
        <v>17</v>
      </c>
      <c r="C21" s="1" t="s">
        <v>6</v>
      </c>
      <c r="D21" s="1" t="s">
        <v>73</v>
      </c>
      <c r="E21" s="1">
        <v>1984</v>
      </c>
      <c r="F21" s="1" t="s">
        <v>15</v>
      </c>
      <c r="G21" s="1" t="s">
        <v>8</v>
      </c>
    </row>
    <row r="22" spans="2:14" x14ac:dyDescent="0.25">
      <c r="B22" s="1">
        <v>18</v>
      </c>
      <c r="C22" s="1" t="s">
        <v>6</v>
      </c>
      <c r="D22" s="1" t="s">
        <v>74</v>
      </c>
      <c r="E22" s="1">
        <v>1984</v>
      </c>
      <c r="F22" s="1" t="s">
        <v>15</v>
      </c>
      <c r="G22" s="1" t="s">
        <v>9</v>
      </c>
    </row>
    <row r="23" spans="2:14" x14ac:dyDescent="0.25">
      <c r="B23" s="1">
        <v>19</v>
      </c>
      <c r="C23" s="1" t="s">
        <v>10</v>
      </c>
      <c r="D23" s="1" t="s">
        <v>73</v>
      </c>
      <c r="E23" s="1">
        <v>1984</v>
      </c>
      <c r="F23" s="1" t="s">
        <v>17</v>
      </c>
      <c r="G23" s="1" t="s">
        <v>7</v>
      </c>
    </row>
    <row r="24" spans="2:14" x14ac:dyDescent="0.25">
      <c r="B24" s="1">
        <v>20</v>
      </c>
      <c r="C24" s="1" t="s">
        <v>10</v>
      </c>
      <c r="D24" s="1" t="s">
        <v>71</v>
      </c>
      <c r="E24" s="1">
        <v>1984</v>
      </c>
      <c r="F24" s="1" t="s">
        <v>17</v>
      </c>
      <c r="G24" s="1" t="s">
        <v>8</v>
      </c>
    </row>
    <row r="25" spans="2:14" x14ac:dyDescent="0.25">
      <c r="B25" s="1">
        <v>21</v>
      </c>
      <c r="C25" s="1" t="s">
        <v>10</v>
      </c>
      <c r="D25" s="1" t="s">
        <v>69</v>
      </c>
      <c r="E25" s="1">
        <v>1984</v>
      </c>
      <c r="F25" s="1" t="s">
        <v>17</v>
      </c>
      <c r="G25" s="1" t="s">
        <v>9</v>
      </c>
    </row>
    <row r="26" spans="2:14" x14ac:dyDescent="0.25">
      <c r="B26" s="1">
        <v>22</v>
      </c>
      <c r="C26" s="1" t="s">
        <v>10</v>
      </c>
      <c r="D26" s="1" t="s">
        <v>75</v>
      </c>
      <c r="E26" s="1">
        <v>1984</v>
      </c>
      <c r="F26" s="1" t="s">
        <v>16</v>
      </c>
      <c r="G26" s="1" t="s">
        <v>7</v>
      </c>
    </row>
    <row r="27" spans="2:14" x14ac:dyDescent="0.25">
      <c r="B27" s="1">
        <v>23</v>
      </c>
      <c r="C27" s="1" t="s">
        <v>10</v>
      </c>
      <c r="D27" s="1" t="s">
        <v>76</v>
      </c>
      <c r="E27" s="1">
        <v>1984</v>
      </c>
      <c r="F27" s="1" t="s">
        <v>16</v>
      </c>
      <c r="G27" s="1" t="s">
        <v>8</v>
      </c>
    </row>
    <row r="28" spans="2:14" x14ac:dyDescent="0.25">
      <c r="B28" s="1">
        <v>24</v>
      </c>
      <c r="C28" s="1" t="s">
        <v>10</v>
      </c>
      <c r="D28" s="1" t="s">
        <v>76</v>
      </c>
      <c r="E28" s="1">
        <v>1984</v>
      </c>
      <c r="F28" s="1" t="s">
        <v>16</v>
      </c>
      <c r="G28" s="1" t="s">
        <v>9</v>
      </c>
    </row>
    <row r="29" spans="2:14" x14ac:dyDescent="0.25">
      <c r="B29" s="1">
        <v>25</v>
      </c>
      <c r="C29" s="1" t="s">
        <v>6</v>
      </c>
      <c r="D29" s="1" t="s">
        <v>72</v>
      </c>
      <c r="E29" s="1">
        <v>1988</v>
      </c>
      <c r="F29" s="1" t="s">
        <v>14</v>
      </c>
      <c r="G29" s="1" t="s">
        <v>7</v>
      </c>
    </row>
    <row r="30" spans="2:14" x14ac:dyDescent="0.25">
      <c r="B30" s="1">
        <v>26</v>
      </c>
      <c r="C30" s="1" t="s">
        <v>6</v>
      </c>
      <c r="D30" s="1" t="s">
        <v>68</v>
      </c>
      <c r="E30" s="1">
        <v>1988</v>
      </c>
      <c r="F30" s="1" t="s">
        <v>14</v>
      </c>
      <c r="G30" s="1" t="s">
        <v>8</v>
      </c>
    </row>
    <row r="31" spans="2:14" x14ac:dyDescent="0.25">
      <c r="B31" s="1">
        <v>27</v>
      </c>
      <c r="C31" s="1" t="s">
        <v>6</v>
      </c>
      <c r="D31" s="1" t="s">
        <v>73</v>
      </c>
      <c r="E31" s="1">
        <v>1988</v>
      </c>
      <c r="F31" s="1" t="s">
        <v>14</v>
      </c>
      <c r="G31" s="1" t="s">
        <v>9</v>
      </c>
    </row>
    <row r="32" spans="2:14" x14ac:dyDescent="0.25">
      <c r="B32" s="1">
        <v>28</v>
      </c>
      <c r="C32" s="1" t="s">
        <v>6</v>
      </c>
      <c r="D32" s="1" t="s">
        <v>73</v>
      </c>
      <c r="E32" s="1">
        <v>1988</v>
      </c>
      <c r="F32" s="1" t="s">
        <v>15</v>
      </c>
      <c r="G32" s="1" t="s">
        <v>7</v>
      </c>
    </row>
    <row r="33" spans="2:7" x14ac:dyDescent="0.25">
      <c r="B33" s="1">
        <v>29</v>
      </c>
      <c r="C33" s="1" t="s">
        <v>6</v>
      </c>
      <c r="D33" s="1" t="s">
        <v>73</v>
      </c>
      <c r="E33" s="1">
        <v>1988</v>
      </c>
      <c r="F33" s="1" t="s">
        <v>15</v>
      </c>
      <c r="G33" s="1" t="s">
        <v>8</v>
      </c>
    </row>
    <row r="34" spans="2:7" x14ac:dyDescent="0.25">
      <c r="B34" s="1">
        <v>30</v>
      </c>
      <c r="C34" s="1" t="s">
        <v>6</v>
      </c>
      <c r="D34" s="1" t="s">
        <v>73</v>
      </c>
      <c r="E34" s="1">
        <v>1988</v>
      </c>
      <c r="F34" s="1" t="s">
        <v>15</v>
      </c>
      <c r="G34" s="1" t="s">
        <v>9</v>
      </c>
    </row>
    <row r="35" spans="2:7" x14ac:dyDescent="0.25">
      <c r="B35" s="1">
        <v>31</v>
      </c>
      <c r="C35" s="1" t="s">
        <v>10</v>
      </c>
      <c r="D35" s="1" t="s">
        <v>68</v>
      </c>
      <c r="E35" s="1">
        <v>1988</v>
      </c>
      <c r="F35" s="1" t="s">
        <v>17</v>
      </c>
      <c r="G35" s="1" t="s">
        <v>7</v>
      </c>
    </row>
    <row r="36" spans="2:7" x14ac:dyDescent="0.25">
      <c r="B36" s="1">
        <v>32</v>
      </c>
      <c r="C36" s="1" t="s">
        <v>10</v>
      </c>
      <c r="D36" s="1" t="s">
        <v>73</v>
      </c>
      <c r="E36" s="1">
        <v>1988</v>
      </c>
      <c r="F36" s="1" t="s">
        <v>17</v>
      </c>
      <c r="G36" s="1" t="s">
        <v>8</v>
      </c>
    </row>
    <row r="37" spans="2:7" x14ac:dyDescent="0.25">
      <c r="B37" s="1">
        <v>33</v>
      </c>
      <c r="C37" s="1" t="s">
        <v>10</v>
      </c>
      <c r="D37" s="1" t="s">
        <v>77</v>
      </c>
      <c r="E37" s="1">
        <v>1988</v>
      </c>
      <c r="F37" s="1" t="s">
        <v>17</v>
      </c>
      <c r="G37" s="1" t="s">
        <v>9</v>
      </c>
    </row>
    <row r="38" spans="2:7" x14ac:dyDescent="0.25">
      <c r="B38" s="1">
        <v>34</v>
      </c>
      <c r="C38" s="1" t="s">
        <v>10</v>
      </c>
      <c r="D38" s="1" t="s">
        <v>68</v>
      </c>
      <c r="E38" s="1">
        <v>1988</v>
      </c>
      <c r="F38" s="1" t="s">
        <v>16</v>
      </c>
      <c r="G38" s="1" t="s">
        <v>7</v>
      </c>
    </row>
    <row r="39" spans="2:7" x14ac:dyDescent="0.25">
      <c r="B39" s="1">
        <v>35</v>
      </c>
      <c r="C39" s="1" t="s">
        <v>10</v>
      </c>
      <c r="D39" s="1" t="s">
        <v>73</v>
      </c>
      <c r="E39" s="1">
        <v>1988</v>
      </c>
      <c r="F39" s="1" t="s">
        <v>16</v>
      </c>
      <c r="G39" s="1" t="s">
        <v>8</v>
      </c>
    </row>
    <row r="40" spans="2:7" x14ac:dyDescent="0.25">
      <c r="B40" s="1">
        <v>36</v>
      </c>
      <c r="C40" s="1" t="s">
        <v>10</v>
      </c>
      <c r="D40" s="1" t="s">
        <v>66</v>
      </c>
      <c r="E40" s="1">
        <v>1988</v>
      </c>
      <c r="F40" s="1" t="s">
        <v>16</v>
      </c>
      <c r="G40" s="1" t="s">
        <v>9</v>
      </c>
    </row>
    <row r="41" spans="2:7" x14ac:dyDescent="0.25">
      <c r="B41" s="1">
        <v>37</v>
      </c>
      <c r="C41" s="1" t="s">
        <v>6</v>
      </c>
      <c r="D41" s="1" t="s">
        <v>74</v>
      </c>
      <c r="E41" s="1">
        <v>1992</v>
      </c>
      <c r="F41" s="1" t="s">
        <v>14</v>
      </c>
      <c r="G41" s="1" t="s">
        <v>7</v>
      </c>
    </row>
    <row r="42" spans="2:7" x14ac:dyDescent="0.25">
      <c r="B42" s="1">
        <v>38</v>
      </c>
      <c r="C42" s="1" t="s">
        <v>6</v>
      </c>
      <c r="D42" s="1" t="s">
        <v>78</v>
      </c>
      <c r="E42" s="1">
        <v>1992</v>
      </c>
      <c r="F42" s="1" t="s">
        <v>14</v>
      </c>
      <c r="G42" s="1" t="s">
        <v>8</v>
      </c>
    </row>
    <row r="43" spans="2:7" x14ac:dyDescent="0.25">
      <c r="B43" s="1">
        <v>39</v>
      </c>
      <c r="C43" s="1" t="s">
        <v>6</v>
      </c>
      <c r="D43" s="1" t="s">
        <v>72</v>
      </c>
      <c r="E43" s="1">
        <v>1992</v>
      </c>
      <c r="F43" s="1" t="s">
        <v>14</v>
      </c>
      <c r="G43" s="1" t="s">
        <v>9</v>
      </c>
    </row>
    <row r="44" spans="2:7" x14ac:dyDescent="0.25">
      <c r="B44" s="1">
        <v>40</v>
      </c>
      <c r="C44" s="1" t="s">
        <v>6</v>
      </c>
      <c r="D44" s="1" t="s">
        <v>73</v>
      </c>
      <c r="E44" s="1">
        <v>1992</v>
      </c>
      <c r="F44" s="1" t="s">
        <v>15</v>
      </c>
      <c r="G44" s="1" t="s">
        <v>7</v>
      </c>
    </row>
    <row r="45" spans="2:7" x14ac:dyDescent="0.25">
      <c r="B45" s="1">
        <v>41</v>
      </c>
      <c r="C45" s="1" t="s">
        <v>6</v>
      </c>
      <c r="D45" s="1" t="s">
        <v>73</v>
      </c>
      <c r="E45" s="1">
        <v>1992</v>
      </c>
      <c r="F45" s="1" t="s">
        <v>15</v>
      </c>
      <c r="G45" s="1" t="s">
        <v>8</v>
      </c>
    </row>
    <row r="46" spans="2:7" x14ac:dyDescent="0.25">
      <c r="B46" s="1">
        <v>42</v>
      </c>
      <c r="C46" s="1" t="s">
        <v>6</v>
      </c>
      <c r="D46" s="1" t="s">
        <v>73</v>
      </c>
      <c r="E46" s="1">
        <v>1992</v>
      </c>
      <c r="F46" s="1" t="s">
        <v>15</v>
      </c>
      <c r="G46" s="1" t="s">
        <v>9</v>
      </c>
    </row>
    <row r="47" spans="2:7" x14ac:dyDescent="0.25">
      <c r="B47" s="1">
        <v>43</v>
      </c>
      <c r="C47" s="1" t="s">
        <v>10</v>
      </c>
      <c r="D47" s="1" t="s">
        <v>78</v>
      </c>
      <c r="E47" s="1">
        <v>1992</v>
      </c>
      <c r="F47" s="1" t="s">
        <v>17</v>
      </c>
      <c r="G47" s="1" t="s">
        <v>7</v>
      </c>
    </row>
    <row r="48" spans="2:7" x14ac:dyDescent="0.25">
      <c r="B48" s="1">
        <v>44</v>
      </c>
      <c r="C48" s="1" t="s">
        <v>10</v>
      </c>
      <c r="D48" s="1" t="s">
        <v>79</v>
      </c>
      <c r="E48" s="1">
        <v>1992</v>
      </c>
      <c r="F48" s="1" t="s">
        <v>17</v>
      </c>
      <c r="G48" s="1" t="s">
        <v>8</v>
      </c>
    </row>
    <row r="49" spans="2:7" x14ac:dyDescent="0.25">
      <c r="B49" s="1">
        <v>45</v>
      </c>
      <c r="C49" s="1" t="s">
        <v>10</v>
      </c>
      <c r="D49" s="1" t="s">
        <v>76</v>
      </c>
      <c r="E49" s="1">
        <v>1992</v>
      </c>
      <c r="F49" s="1" t="s">
        <v>17</v>
      </c>
      <c r="G49" s="1" t="s">
        <v>9</v>
      </c>
    </row>
    <row r="50" spans="2:7" x14ac:dyDescent="0.25">
      <c r="B50" s="1">
        <v>46</v>
      </c>
      <c r="C50" s="1" t="s">
        <v>10</v>
      </c>
      <c r="D50" s="1" t="s">
        <v>73</v>
      </c>
      <c r="E50" s="1">
        <v>1992</v>
      </c>
      <c r="F50" s="1" t="s">
        <v>16</v>
      </c>
      <c r="G50" s="1" t="s">
        <v>7</v>
      </c>
    </row>
    <row r="51" spans="2:7" x14ac:dyDescent="0.25">
      <c r="B51" s="1">
        <v>47</v>
      </c>
      <c r="C51" s="1" t="s">
        <v>10</v>
      </c>
      <c r="D51" s="1" t="s">
        <v>79</v>
      </c>
      <c r="E51" s="1">
        <v>1992</v>
      </c>
      <c r="F51" s="1" t="s">
        <v>16</v>
      </c>
      <c r="G51" s="1" t="s">
        <v>8</v>
      </c>
    </row>
    <row r="52" spans="2:7" x14ac:dyDescent="0.25">
      <c r="B52" s="1">
        <v>48</v>
      </c>
      <c r="C52" s="1" t="s">
        <v>10</v>
      </c>
      <c r="D52" s="1" t="s">
        <v>80</v>
      </c>
      <c r="E52" s="1">
        <v>1992</v>
      </c>
      <c r="F52" s="1" t="s">
        <v>16</v>
      </c>
      <c r="G52" s="1" t="s">
        <v>9</v>
      </c>
    </row>
    <row r="53" spans="2:7" x14ac:dyDescent="0.25">
      <c r="B53" s="1">
        <v>49</v>
      </c>
      <c r="C53" s="1" t="s">
        <v>6</v>
      </c>
      <c r="D53" s="1" t="s">
        <v>75</v>
      </c>
      <c r="E53" s="1">
        <v>1996</v>
      </c>
      <c r="F53" s="1" t="s">
        <v>14</v>
      </c>
      <c r="G53" s="1" t="s">
        <v>7</v>
      </c>
    </row>
    <row r="54" spans="2:7" x14ac:dyDescent="0.25">
      <c r="B54" s="1">
        <v>50</v>
      </c>
      <c r="C54" s="1" t="s">
        <v>6</v>
      </c>
      <c r="D54" s="1" t="s">
        <v>73</v>
      </c>
      <c r="E54" s="1">
        <v>1996</v>
      </c>
      <c r="F54" s="1" t="s">
        <v>14</v>
      </c>
      <c r="G54" s="1" t="s">
        <v>8</v>
      </c>
    </row>
    <row r="55" spans="2:7" x14ac:dyDescent="0.25">
      <c r="B55" s="1">
        <v>51</v>
      </c>
      <c r="C55" s="1" t="s">
        <v>6</v>
      </c>
      <c r="D55" s="1" t="s">
        <v>67</v>
      </c>
      <c r="E55" s="1">
        <v>1996</v>
      </c>
      <c r="F55" s="1" t="s">
        <v>14</v>
      </c>
      <c r="G55" s="1" t="s">
        <v>9</v>
      </c>
    </row>
    <row r="56" spans="2:7" x14ac:dyDescent="0.25">
      <c r="B56" s="1">
        <v>52</v>
      </c>
      <c r="C56" s="1" t="s">
        <v>6</v>
      </c>
      <c r="D56" s="1" t="s">
        <v>73</v>
      </c>
      <c r="E56" s="1">
        <v>1996</v>
      </c>
      <c r="F56" s="1" t="s">
        <v>15</v>
      </c>
      <c r="G56" s="1" t="s">
        <v>7</v>
      </c>
    </row>
    <row r="57" spans="2:7" x14ac:dyDescent="0.25">
      <c r="B57" s="1">
        <v>53</v>
      </c>
      <c r="C57" s="1" t="s">
        <v>6</v>
      </c>
      <c r="D57" s="1" t="s">
        <v>73</v>
      </c>
      <c r="E57" s="1">
        <v>1996</v>
      </c>
      <c r="F57" s="1" t="s">
        <v>15</v>
      </c>
      <c r="G57" s="1" t="s">
        <v>8</v>
      </c>
    </row>
    <row r="58" spans="2:7" x14ac:dyDescent="0.25">
      <c r="B58" s="1">
        <v>54</v>
      </c>
      <c r="C58" s="1" t="s">
        <v>6</v>
      </c>
      <c r="D58" s="1" t="s">
        <v>81</v>
      </c>
      <c r="E58" s="1">
        <v>1996</v>
      </c>
      <c r="F58" s="1" t="s">
        <v>15</v>
      </c>
      <c r="G58" s="1" t="s">
        <v>9</v>
      </c>
    </row>
    <row r="59" spans="2:7" x14ac:dyDescent="0.25">
      <c r="B59" s="1">
        <v>55</v>
      </c>
      <c r="C59" s="1" t="s">
        <v>10</v>
      </c>
      <c r="D59" s="1" t="s">
        <v>82</v>
      </c>
      <c r="E59" s="1">
        <v>1996</v>
      </c>
      <c r="F59" s="1" t="s">
        <v>17</v>
      </c>
      <c r="G59" s="1" t="s">
        <v>7</v>
      </c>
    </row>
    <row r="60" spans="2:7" x14ac:dyDescent="0.25">
      <c r="B60" s="1">
        <v>56</v>
      </c>
      <c r="C60" s="1" t="s">
        <v>10</v>
      </c>
      <c r="D60" s="1" t="s">
        <v>77</v>
      </c>
      <c r="E60" s="1">
        <v>1996</v>
      </c>
      <c r="F60" s="1" t="s">
        <v>17</v>
      </c>
      <c r="G60" s="1" t="s">
        <v>8</v>
      </c>
    </row>
    <row r="61" spans="2:7" x14ac:dyDescent="0.25">
      <c r="B61" s="1">
        <v>57</v>
      </c>
      <c r="C61" s="1" t="s">
        <v>10</v>
      </c>
      <c r="D61" s="1" t="s">
        <v>83</v>
      </c>
      <c r="E61" s="1">
        <v>1996</v>
      </c>
      <c r="F61" s="1" t="s">
        <v>17</v>
      </c>
      <c r="G61" s="1" t="s">
        <v>9</v>
      </c>
    </row>
    <row r="62" spans="2:7" x14ac:dyDescent="0.25">
      <c r="B62" s="1">
        <v>58</v>
      </c>
      <c r="C62" s="1" t="s">
        <v>10</v>
      </c>
      <c r="D62" s="1" t="s">
        <v>73</v>
      </c>
      <c r="E62" s="1">
        <v>1996</v>
      </c>
      <c r="F62" s="1" t="s">
        <v>16</v>
      </c>
      <c r="G62" s="1" t="s">
        <v>7</v>
      </c>
    </row>
    <row r="63" spans="2:7" x14ac:dyDescent="0.25">
      <c r="B63" s="1">
        <v>59</v>
      </c>
      <c r="C63" s="1" t="s">
        <v>10</v>
      </c>
      <c r="D63" s="1" t="s">
        <v>84</v>
      </c>
      <c r="E63" s="1">
        <v>1996</v>
      </c>
      <c r="F63" s="1" t="s">
        <v>16</v>
      </c>
      <c r="G63" s="1" t="s">
        <v>8</v>
      </c>
    </row>
    <row r="64" spans="2:7" x14ac:dyDescent="0.25">
      <c r="B64" s="1">
        <v>60</v>
      </c>
      <c r="C64" s="1" t="s">
        <v>10</v>
      </c>
      <c r="D64" s="1" t="s">
        <v>69</v>
      </c>
      <c r="E64" s="1">
        <v>1996</v>
      </c>
      <c r="F64" s="1" t="s">
        <v>16</v>
      </c>
      <c r="G64" s="1" t="s">
        <v>9</v>
      </c>
    </row>
    <row r="65" spans="2:7" x14ac:dyDescent="0.25">
      <c r="B65" s="1">
        <v>61</v>
      </c>
      <c r="C65" s="1" t="s">
        <v>6</v>
      </c>
      <c r="D65" s="1" t="s">
        <v>85</v>
      </c>
      <c r="E65" s="1">
        <v>2000</v>
      </c>
      <c r="F65" s="1" t="s">
        <v>14</v>
      </c>
      <c r="G65" s="1" t="s">
        <v>7</v>
      </c>
    </row>
    <row r="66" spans="2:7" x14ac:dyDescent="0.25">
      <c r="B66" s="1">
        <v>62</v>
      </c>
      <c r="C66" s="1" t="s">
        <v>6</v>
      </c>
      <c r="D66" s="1" t="s">
        <v>68</v>
      </c>
      <c r="E66" s="1">
        <v>2000</v>
      </c>
      <c r="F66" s="1" t="s">
        <v>14</v>
      </c>
      <c r="G66" s="1" t="s">
        <v>8</v>
      </c>
    </row>
    <row r="67" spans="2:7" x14ac:dyDescent="0.25">
      <c r="B67" s="1">
        <v>63</v>
      </c>
      <c r="C67" s="1" t="s">
        <v>6</v>
      </c>
      <c r="D67" s="1" t="s">
        <v>78</v>
      </c>
      <c r="E67" s="1">
        <v>2000</v>
      </c>
      <c r="F67" s="1" t="s">
        <v>14</v>
      </c>
      <c r="G67" s="1" t="s">
        <v>9</v>
      </c>
    </row>
    <row r="68" spans="2:7" x14ac:dyDescent="0.25">
      <c r="B68" s="1">
        <v>64</v>
      </c>
      <c r="C68" s="1" t="s">
        <v>6</v>
      </c>
      <c r="D68" s="1" t="s">
        <v>82</v>
      </c>
      <c r="E68" s="1">
        <v>2000</v>
      </c>
      <c r="F68" s="1" t="s">
        <v>15</v>
      </c>
      <c r="G68" s="1" t="s">
        <v>7</v>
      </c>
    </row>
    <row r="69" spans="2:7" x14ac:dyDescent="0.25">
      <c r="B69" s="1">
        <v>65</v>
      </c>
      <c r="C69" s="1" t="s">
        <v>6</v>
      </c>
      <c r="D69" s="1" t="s">
        <v>78</v>
      </c>
      <c r="E69" s="1">
        <v>2000</v>
      </c>
      <c r="F69" s="1" t="s">
        <v>15</v>
      </c>
      <c r="G69" s="1" t="s">
        <v>8</v>
      </c>
    </row>
    <row r="70" spans="2:7" x14ac:dyDescent="0.25">
      <c r="B70" s="1">
        <v>66</v>
      </c>
      <c r="C70" s="1" t="s">
        <v>6</v>
      </c>
      <c r="D70" s="1" t="s">
        <v>74</v>
      </c>
      <c r="E70" s="1">
        <v>2000</v>
      </c>
      <c r="F70" s="1" t="s">
        <v>15</v>
      </c>
      <c r="G70" s="1" t="s">
        <v>9</v>
      </c>
    </row>
    <row r="71" spans="2:7" x14ac:dyDescent="0.25">
      <c r="B71" s="1">
        <v>67</v>
      </c>
      <c r="C71" s="1" t="s">
        <v>10</v>
      </c>
      <c r="D71" s="1" t="s">
        <v>72</v>
      </c>
      <c r="E71" s="1">
        <v>2000</v>
      </c>
      <c r="F71" s="1" t="s">
        <v>17</v>
      </c>
      <c r="G71" s="1" t="s">
        <v>7</v>
      </c>
    </row>
    <row r="72" spans="2:7" x14ac:dyDescent="0.25">
      <c r="B72" s="1">
        <v>68</v>
      </c>
      <c r="C72" s="1" t="s">
        <v>10</v>
      </c>
      <c r="D72" s="1" t="s">
        <v>68</v>
      </c>
      <c r="E72" s="1">
        <v>2000</v>
      </c>
      <c r="F72" s="1" t="s">
        <v>17</v>
      </c>
      <c r="G72" s="1" t="s">
        <v>8</v>
      </c>
    </row>
    <row r="73" spans="2:7" x14ac:dyDescent="0.25">
      <c r="B73" s="1">
        <v>69</v>
      </c>
      <c r="C73" s="1" t="s">
        <v>10</v>
      </c>
      <c r="D73" s="1" t="s">
        <v>86</v>
      </c>
      <c r="E73" s="1">
        <v>2000</v>
      </c>
      <c r="F73" s="1" t="s">
        <v>17</v>
      </c>
      <c r="G73" s="1" t="s">
        <v>9</v>
      </c>
    </row>
    <row r="74" spans="2:7" x14ac:dyDescent="0.25">
      <c r="B74" s="1">
        <v>70</v>
      </c>
      <c r="C74" s="1" t="s">
        <v>10</v>
      </c>
      <c r="D74" s="1" t="s">
        <v>68</v>
      </c>
      <c r="E74" s="1">
        <v>2000</v>
      </c>
      <c r="F74" s="1" t="s">
        <v>16</v>
      </c>
      <c r="G74" s="1" t="s">
        <v>7</v>
      </c>
    </row>
    <row r="75" spans="2:7" x14ac:dyDescent="0.25">
      <c r="B75" s="1">
        <v>71</v>
      </c>
      <c r="C75" s="1" t="s">
        <v>10</v>
      </c>
      <c r="D75" s="1" t="s">
        <v>79</v>
      </c>
      <c r="E75" s="1">
        <v>2000</v>
      </c>
      <c r="F75" s="1" t="s">
        <v>16</v>
      </c>
      <c r="G75" s="1" t="s">
        <v>8</v>
      </c>
    </row>
    <row r="76" spans="2:7" x14ac:dyDescent="0.25">
      <c r="B76" s="1">
        <v>72</v>
      </c>
      <c r="C76" s="1" t="s">
        <v>10</v>
      </c>
      <c r="D76" s="1" t="s">
        <v>69</v>
      </c>
      <c r="E76" s="1">
        <v>2000</v>
      </c>
      <c r="F76" s="1" t="s">
        <v>16</v>
      </c>
      <c r="G76" s="1" t="s">
        <v>9</v>
      </c>
    </row>
    <row r="77" spans="2:7" x14ac:dyDescent="0.25">
      <c r="B77" s="1">
        <v>73</v>
      </c>
      <c r="C77" s="1" t="s">
        <v>6</v>
      </c>
      <c r="D77" s="1" t="s">
        <v>87</v>
      </c>
      <c r="E77" s="1">
        <v>2004</v>
      </c>
      <c r="F77" s="1" t="s">
        <v>14</v>
      </c>
      <c r="G77" s="1" t="s">
        <v>7</v>
      </c>
    </row>
    <row r="78" spans="2:7" x14ac:dyDescent="0.25">
      <c r="B78" s="1">
        <v>74</v>
      </c>
      <c r="C78" s="1" t="s">
        <v>6</v>
      </c>
      <c r="D78" s="1" t="s">
        <v>72</v>
      </c>
      <c r="E78" s="1">
        <v>2004</v>
      </c>
      <c r="F78" s="1" t="s">
        <v>14</v>
      </c>
      <c r="G78" s="1" t="s">
        <v>8</v>
      </c>
    </row>
    <row r="79" spans="2:7" x14ac:dyDescent="0.25">
      <c r="B79" s="1">
        <v>75</v>
      </c>
      <c r="C79" s="1" t="s">
        <v>6</v>
      </c>
      <c r="D79" s="1" t="s">
        <v>73</v>
      </c>
      <c r="E79" s="1">
        <v>2004</v>
      </c>
      <c r="F79" s="1" t="s">
        <v>14</v>
      </c>
      <c r="G79" s="1" t="s">
        <v>9</v>
      </c>
    </row>
    <row r="80" spans="2:7" x14ac:dyDescent="0.25">
      <c r="B80" s="1">
        <v>76</v>
      </c>
      <c r="C80" s="1" t="s">
        <v>6</v>
      </c>
      <c r="D80" s="1" t="s">
        <v>88</v>
      </c>
      <c r="E80" s="1">
        <v>2004</v>
      </c>
      <c r="F80" s="1" t="s">
        <v>15</v>
      </c>
      <c r="G80" s="1" t="s">
        <v>7</v>
      </c>
    </row>
    <row r="81" spans="2:7" x14ac:dyDescent="0.25">
      <c r="B81" s="1">
        <v>77</v>
      </c>
      <c r="C81" s="1" t="s">
        <v>6</v>
      </c>
      <c r="D81" s="1" t="s">
        <v>73</v>
      </c>
      <c r="E81" s="1">
        <v>2004</v>
      </c>
      <c r="F81" s="1" t="s">
        <v>15</v>
      </c>
      <c r="G81" s="1" t="s">
        <v>8</v>
      </c>
    </row>
    <row r="82" spans="2:7" x14ac:dyDescent="0.25">
      <c r="B82" s="1">
        <v>78</v>
      </c>
      <c r="C82" s="1" t="s">
        <v>6</v>
      </c>
      <c r="D82" s="1" t="s">
        <v>73</v>
      </c>
      <c r="E82" s="1">
        <v>2004</v>
      </c>
      <c r="F82" s="1" t="s">
        <v>15</v>
      </c>
      <c r="G82" s="1" t="s">
        <v>9</v>
      </c>
    </row>
    <row r="83" spans="2:7" x14ac:dyDescent="0.25">
      <c r="B83" s="1">
        <v>79</v>
      </c>
      <c r="C83" s="1" t="s">
        <v>10</v>
      </c>
      <c r="D83" s="1" t="s">
        <v>82</v>
      </c>
      <c r="E83" s="1">
        <v>2004</v>
      </c>
      <c r="F83" s="1" t="s">
        <v>17</v>
      </c>
      <c r="G83" s="1" t="s">
        <v>7</v>
      </c>
    </row>
    <row r="84" spans="2:7" x14ac:dyDescent="0.25">
      <c r="B84" s="1">
        <v>80</v>
      </c>
      <c r="C84" s="1" t="s">
        <v>10</v>
      </c>
      <c r="D84" s="1" t="s">
        <v>68</v>
      </c>
      <c r="E84" s="1">
        <v>2004</v>
      </c>
      <c r="F84" s="1" t="s">
        <v>17</v>
      </c>
      <c r="G84" s="1" t="s">
        <v>8</v>
      </c>
    </row>
    <row r="85" spans="2:7" x14ac:dyDescent="0.25">
      <c r="B85" s="1">
        <v>81</v>
      </c>
      <c r="C85" s="1" t="s">
        <v>10</v>
      </c>
      <c r="D85" s="1" t="s">
        <v>86</v>
      </c>
      <c r="E85" s="1">
        <v>2004</v>
      </c>
      <c r="F85" s="1" t="s">
        <v>17</v>
      </c>
      <c r="G85" s="1" t="s">
        <v>9</v>
      </c>
    </row>
    <row r="86" spans="2:7" x14ac:dyDescent="0.25">
      <c r="B86" s="1">
        <v>82</v>
      </c>
      <c r="C86" s="1" t="s">
        <v>10</v>
      </c>
      <c r="D86" s="1" t="s">
        <v>68</v>
      </c>
      <c r="E86" s="1">
        <v>2004</v>
      </c>
      <c r="F86" s="1" t="s">
        <v>16</v>
      </c>
      <c r="G86" s="1" t="s">
        <v>7</v>
      </c>
    </row>
    <row r="87" spans="2:7" x14ac:dyDescent="0.25">
      <c r="B87" s="1">
        <v>83</v>
      </c>
      <c r="C87" s="1" t="s">
        <v>10</v>
      </c>
      <c r="D87" s="1" t="s">
        <v>68</v>
      </c>
      <c r="E87" s="1">
        <v>2004</v>
      </c>
      <c r="F87" s="1" t="s">
        <v>16</v>
      </c>
      <c r="G87" s="1" t="s">
        <v>8</v>
      </c>
    </row>
    <row r="88" spans="2:7" x14ac:dyDescent="0.25">
      <c r="B88" s="1">
        <v>84</v>
      </c>
      <c r="C88" s="1" t="s">
        <v>10</v>
      </c>
      <c r="D88" s="1" t="s">
        <v>68</v>
      </c>
      <c r="E88" s="1">
        <v>2004</v>
      </c>
      <c r="F88" s="1" t="s">
        <v>16</v>
      </c>
      <c r="G88" s="1" t="s">
        <v>9</v>
      </c>
    </row>
    <row r="89" spans="2:7" x14ac:dyDescent="0.25">
      <c r="B89" s="1">
        <v>85</v>
      </c>
      <c r="C89" s="1" t="s">
        <v>6</v>
      </c>
      <c r="D89" s="1" t="s">
        <v>68</v>
      </c>
      <c r="E89" s="1">
        <v>2008</v>
      </c>
      <c r="F89" s="1" t="s">
        <v>14</v>
      </c>
      <c r="G89" s="1" t="s">
        <v>7</v>
      </c>
    </row>
    <row r="90" spans="2:7" x14ac:dyDescent="0.25">
      <c r="B90" s="1">
        <v>86</v>
      </c>
      <c r="C90" s="1" t="s">
        <v>6</v>
      </c>
      <c r="D90" s="1" t="s">
        <v>68</v>
      </c>
      <c r="E90" s="1">
        <v>2008</v>
      </c>
      <c r="F90" s="1" t="s">
        <v>14</v>
      </c>
      <c r="G90" s="1" t="s">
        <v>8</v>
      </c>
    </row>
    <row r="91" spans="2:7" x14ac:dyDescent="0.25">
      <c r="B91" s="1">
        <v>87</v>
      </c>
      <c r="C91" s="1" t="s">
        <v>6</v>
      </c>
      <c r="D91" s="1" t="s">
        <v>75</v>
      </c>
      <c r="E91" s="1">
        <v>2008</v>
      </c>
      <c r="F91" s="1" t="s">
        <v>14</v>
      </c>
      <c r="G91" s="1" t="s">
        <v>9</v>
      </c>
    </row>
    <row r="92" spans="2:7" x14ac:dyDescent="0.25">
      <c r="B92" s="1">
        <v>88</v>
      </c>
      <c r="C92" s="1" t="s">
        <v>6</v>
      </c>
      <c r="D92" s="1" t="s">
        <v>78</v>
      </c>
      <c r="E92" s="1">
        <v>2008</v>
      </c>
      <c r="F92" s="1" t="s">
        <v>15</v>
      </c>
      <c r="G92" s="1" t="s">
        <v>7</v>
      </c>
    </row>
    <row r="93" spans="2:7" x14ac:dyDescent="0.25">
      <c r="B93" s="1">
        <v>89</v>
      </c>
      <c r="C93" s="1" t="s">
        <v>6</v>
      </c>
      <c r="D93" s="1" t="s">
        <v>87</v>
      </c>
      <c r="E93" s="1">
        <v>2008</v>
      </c>
      <c r="F93" s="1" t="s">
        <v>15</v>
      </c>
      <c r="G93" s="1" t="s">
        <v>8</v>
      </c>
    </row>
    <row r="94" spans="2:7" x14ac:dyDescent="0.25">
      <c r="B94" s="1">
        <v>90</v>
      </c>
      <c r="C94" s="1" t="s">
        <v>6</v>
      </c>
      <c r="D94" s="1" t="s">
        <v>86</v>
      </c>
      <c r="E94" s="1">
        <v>2008</v>
      </c>
      <c r="F94" s="1" t="s">
        <v>15</v>
      </c>
      <c r="G94" s="1" t="s">
        <v>9</v>
      </c>
    </row>
    <row r="95" spans="2:7" x14ac:dyDescent="0.25">
      <c r="B95" s="1">
        <v>91</v>
      </c>
      <c r="C95" s="1" t="s">
        <v>10</v>
      </c>
      <c r="D95" s="1" t="s">
        <v>68</v>
      </c>
      <c r="E95" s="1">
        <v>2008</v>
      </c>
      <c r="F95" s="1" t="s">
        <v>17</v>
      </c>
      <c r="G95" s="1" t="s">
        <v>7</v>
      </c>
    </row>
    <row r="96" spans="2:7" x14ac:dyDescent="0.25">
      <c r="B96" s="1">
        <v>92</v>
      </c>
      <c r="C96" s="1" t="s">
        <v>10</v>
      </c>
      <c r="D96" s="1" t="s">
        <v>85</v>
      </c>
      <c r="E96" s="1">
        <v>2008</v>
      </c>
      <c r="F96" s="1" t="s">
        <v>17</v>
      </c>
      <c r="G96" s="1" t="s">
        <v>8</v>
      </c>
    </row>
    <row r="97" spans="2:7" x14ac:dyDescent="0.25">
      <c r="B97" s="1">
        <v>93</v>
      </c>
      <c r="C97" s="1" t="s">
        <v>10</v>
      </c>
      <c r="D97" s="1" t="s">
        <v>89</v>
      </c>
      <c r="E97" s="1">
        <v>2008</v>
      </c>
      <c r="F97" s="1" t="s">
        <v>17</v>
      </c>
      <c r="G97" s="1" t="s">
        <v>9</v>
      </c>
    </row>
    <row r="98" spans="2:7" x14ac:dyDescent="0.25">
      <c r="B98" s="1">
        <v>94</v>
      </c>
      <c r="C98" s="1" t="s">
        <v>10</v>
      </c>
      <c r="D98" s="1" t="s">
        <v>84</v>
      </c>
      <c r="E98" s="1">
        <v>2008</v>
      </c>
      <c r="F98" s="1" t="s">
        <v>16</v>
      </c>
      <c r="G98" s="1" t="s">
        <v>7</v>
      </c>
    </row>
    <row r="99" spans="2:7" x14ac:dyDescent="0.25">
      <c r="B99" s="1">
        <v>95</v>
      </c>
      <c r="C99" s="1" t="s">
        <v>10</v>
      </c>
      <c r="D99" s="1" t="s">
        <v>90</v>
      </c>
      <c r="E99" s="1">
        <v>2008</v>
      </c>
      <c r="F99" s="1" t="s">
        <v>16</v>
      </c>
      <c r="G99" s="1" t="s">
        <v>8</v>
      </c>
    </row>
    <row r="100" spans="2:7" x14ac:dyDescent="0.25">
      <c r="B100" s="1">
        <v>96</v>
      </c>
      <c r="C100" s="1" t="s">
        <v>10</v>
      </c>
      <c r="D100" s="1" t="s">
        <v>68</v>
      </c>
      <c r="E100" s="1">
        <v>2008</v>
      </c>
      <c r="F100" s="1" t="s">
        <v>16</v>
      </c>
      <c r="G100" s="1" t="s">
        <v>9</v>
      </c>
    </row>
    <row r="101" spans="2:7" x14ac:dyDescent="0.25">
      <c r="B101" s="1">
        <v>97</v>
      </c>
      <c r="C101" s="1" t="s">
        <v>6</v>
      </c>
      <c r="D101" s="1" t="s">
        <v>75</v>
      </c>
      <c r="E101" s="1">
        <v>2012</v>
      </c>
      <c r="F101" s="1" t="s">
        <v>14</v>
      </c>
      <c r="G101" s="1" t="s">
        <v>7</v>
      </c>
    </row>
    <row r="102" spans="2:7" x14ac:dyDescent="0.25">
      <c r="B102" s="1">
        <v>98</v>
      </c>
      <c r="C102" s="1" t="s">
        <v>6</v>
      </c>
      <c r="D102" s="1" t="s">
        <v>68</v>
      </c>
      <c r="E102" s="1">
        <v>2012</v>
      </c>
      <c r="F102" s="1" t="s">
        <v>14</v>
      </c>
      <c r="G102" s="1" t="s">
        <v>8</v>
      </c>
    </row>
    <row r="103" spans="2:7" x14ac:dyDescent="0.25">
      <c r="B103" s="1">
        <v>99</v>
      </c>
      <c r="C103" s="1" t="s">
        <v>6</v>
      </c>
      <c r="D103" s="1" t="s">
        <v>73</v>
      </c>
      <c r="E103" s="1">
        <v>2012</v>
      </c>
      <c r="F103" s="1" t="s">
        <v>14</v>
      </c>
      <c r="G103" s="1" t="s">
        <v>9</v>
      </c>
    </row>
    <row r="104" spans="2:7" x14ac:dyDescent="0.25">
      <c r="B104" s="1">
        <v>100</v>
      </c>
      <c r="C104" s="1" t="s">
        <v>6</v>
      </c>
      <c r="D104" s="1" t="s">
        <v>73</v>
      </c>
      <c r="E104" s="1">
        <v>2012</v>
      </c>
      <c r="F104" s="1" t="s">
        <v>15</v>
      </c>
      <c r="G104" s="1" t="s">
        <v>7</v>
      </c>
    </row>
    <row r="105" spans="2:7" x14ac:dyDescent="0.25">
      <c r="B105" s="1">
        <v>101</v>
      </c>
      <c r="C105" s="1" t="s">
        <v>6</v>
      </c>
      <c r="D105" s="1" t="s">
        <v>75</v>
      </c>
      <c r="E105" s="1">
        <v>2012</v>
      </c>
      <c r="F105" s="1" t="s">
        <v>15</v>
      </c>
      <c r="G105" s="1" t="s">
        <v>8</v>
      </c>
    </row>
    <row r="106" spans="2:7" x14ac:dyDescent="0.25">
      <c r="B106" s="1">
        <v>102</v>
      </c>
      <c r="C106" s="1" t="s">
        <v>6</v>
      </c>
      <c r="D106" s="1" t="s">
        <v>74</v>
      </c>
      <c r="E106" s="1">
        <v>2012</v>
      </c>
      <c r="F106" s="1" t="s">
        <v>15</v>
      </c>
      <c r="G106" s="1" t="s">
        <v>9</v>
      </c>
    </row>
    <row r="107" spans="2:7" x14ac:dyDescent="0.25">
      <c r="B107" s="1">
        <v>103</v>
      </c>
      <c r="C107" s="1" t="s">
        <v>10</v>
      </c>
      <c r="D107" s="1" t="s">
        <v>68</v>
      </c>
      <c r="E107" s="1">
        <v>2012</v>
      </c>
      <c r="F107" s="1" t="s">
        <v>17</v>
      </c>
      <c r="G107" s="1" t="s">
        <v>7</v>
      </c>
    </row>
    <row r="108" spans="2:7" x14ac:dyDescent="0.25">
      <c r="B108" s="1">
        <v>104</v>
      </c>
      <c r="C108" s="1" t="s">
        <v>10</v>
      </c>
      <c r="D108" s="1" t="s">
        <v>68</v>
      </c>
      <c r="E108" s="1">
        <v>2012</v>
      </c>
      <c r="F108" s="1" t="s">
        <v>17</v>
      </c>
      <c r="G108" s="1" t="s">
        <v>8</v>
      </c>
    </row>
    <row r="109" spans="2:7" x14ac:dyDescent="0.25">
      <c r="B109" s="1">
        <v>105</v>
      </c>
      <c r="C109" s="1" t="s">
        <v>10</v>
      </c>
      <c r="D109" s="1" t="s">
        <v>73</v>
      </c>
      <c r="E109" s="1">
        <v>2012</v>
      </c>
      <c r="F109" s="1" t="s">
        <v>17</v>
      </c>
      <c r="G109" s="1" t="s">
        <v>9</v>
      </c>
    </row>
    <row r="110" spans="2:7" x14ac:dyDescent="0.25">
      <c r="B110" s="1">
        <v>106</v>
      </c>
      <c r="C110" s="1" t="s">
        <v>10</v>
      </c>
      <c r="D110" s="1" t="s">
        <v>73</v>
      </c>
      <c r="E110" s="1">
        <v>2012</v>
      </c>
      <c r="F110" s="1" t="s">
        <v>16</v>
      </c>
      <c r="G110" s="1" t="s">
        <v>7</v>
      </c>
    </row>
    <row r="111" spans="2:7" x14ac:dyDescent="0.25">
      <c r="B111" s="1">
        <v>107</v>
      </c>
      <c r="C111" s="1" t="s">
        <v>10</v>
      </c>
      <c r="D111" s="1" t="s">
        <v>73</v>
      </c>
      <c r="E111" s="1">
        <v>2012</v>
      </c>
      <c r="F111" s="1" t="s">
        <v>16</v>
      </c>
      <c r="G111" s="1" t="s">
        <v>8</v>
      </c>
    </row>
    <row r="112" spans="2:7" x14ac:dyDescent="0.25">
      <c r="B112" s="1">
        <v>108</v>
      </c>
      <c r="C112" s="1" t="s">
        <v>10</v>
      </c>
      <c r="D112" s="1" t="s">
        <v>68</v>
      </c>
      <c r="E112" s="1">
        <v>2012</v>
      </c>
      <c r="F112" s="1" t="s">
        <v>16</v>
      </c>
      <c r="G112" s="1" t="s">
        <v>9</v>
      </c>
    </row>
    <row r="113" spans="2:7" x14ac:dyDescent="0.25">
      <c r="B113" s="1">
        <v>109</v>
      </c>
      <c r="C113" s="1" t="s">
        <v>6</v>
      </c>
      <c r="D113" s="1" t="s">
        <v>82</v>
      </c>
      <c r="E113" s="1">
        <v>2016</v>
      </c>
      <c r="F113" s="1" t="s">
        <v>14</v>
      </c>
      <c r="G113" s="1" t="s">
        <v>7</v>
      </c>
    </row>
    <row r="114" spans="2:7" x14ac:dyDescent="0.25">
      <c r="B114" s="1">
        <v>110</v>
      </c>
      <c r="C114" s="1" t="s">
        <v>6</v>
      </c>
      <c r="D114" s="1" t="s">
        <v>70</v>
      </c>
      <c r="E114" s="1">
        <v>2016</v>
      </c>
      <c r="F114" s="1" t="s">
        <v>14</v>
      </c>
      <c r="G114" s="1" t="s">
        <v>8</v>
      </c>
    </row>
    <row r="115" spans="2:7" x14ac:dyDescent="0.25">
      <c r="B115" s="1">
        <v>111</v>
      </c>
      <c r="C115" s="1" t="s">
        <v>6</v>
      </c>
      <c r="D115" s="1" t="s">
        <v>91</v>
      </c>
      <c r="E115" s="1">
        <v>2016</v>
      </c>
      <c r="F115" s="1" t="s">
        <v>14</v>
      </c>
      <c r="G115" s="1" t="s">
        <v>9</v>
      </c>
    </row>
    <row r="116" spans="2:7" x14ac:dyDescent="0.25">
      <c r="B116" s="1">
        <v>112</v>
      </c>
      <c r="C116" s="1" t="s">
        <v>6</v>
      </c>
      <c r="D116" s="1" t="s">
        <v>75</v>
      </c>
      <c r="E116" s="1">
        <v>2016</v>
      </c>
      <c r="F116" s="1" t="s">
        <v>15</v>
      </c>
      <c r="G116" s="1" t="s">
        <v>7</v>
      </c>
    </row>
    <row r="117" spans="2:7" x14ac:dyDescent="0.25">
      <c r="B117" s="1">
        <v>113</v>
      </c>
      <c r="C117" s="1" t="s">
        <v>6</v>
      </c>
      <c r="D117" s="1" t="s">
        <v>73</v>
      </c>
      <c r="E117" s="1">
        <v>2016</v>
      </c>
      <c r="F117" s="1" t="s">
        <v>15</v>
      </c>
      <c r="G117" s="1" t="s">
        <v>8</v>
      </c>
    </row>
    <row r="118" spans="2:7" x14ac:dyDescent="0.25">
      <c r="B118" s="1">
        <v>114</v>
      </c>
      <c r="C118" s="1" t="s">
        <v>6</v>
      </c>
      <c r="D118" s="1" t="s">
        <v>86</v>
      </c>
      <c r="E118" s="1">
        <v>2016</v>
      </c>
      <c r="F118" s="1" t="s">
        <v>15</v>
      </c>
      <c r="G118" s="1" t="s">
        <v>9</v>
      </c>
    </row>
    <row r="119" spans="2:7" x14ac:dyDescent="0.25">
      <c r="B119" s="1">
        <v>115</v>
      </c>
      <c r="C119" s="1" t="s">
        <v>10</v>
      </c>
      <c r="D119" s="1" t="s">
        <v>89</v>
      </c>
      <c r="E119" s="1">
        <v>2016</v>
      </c>
      <c r="F119" s="1" t="s">
        <v>17</v>
      </c>
      <c r="G119" s="1" t="s">
        <v>7</v>
      </c>
    </row>
    <row r="120" spans="2:7" x14ac:dyDescent="0.25">
      <c r="B120" s="1">
        <v>116</v>
      </c>
      <c r="C120" s="1" t="s">
        <v>10</v>
      </c>
      <c r="D120" s="1" t="s">
        <v>88</v>
      </c>
      <c r="E120" s="1">
        <v>2016</v>
      </c>
      <c r="F120" s="1" t="s">
        <v>17</v>
      </c>
      <c r="G120" s="1" t="s">
        <v>8</v>
      </c>
    </row>
    <row r="121" spans="2:7" x14ac:dyDescent="0.25">
      <c r="B121" s="1">
        <v>117</v>
      </c>
      <c r="C121" s="1" t="s">
        <v>10</v>
      </c>
      <c r="D121" s="1" t="s">
        <v>77</v>
      </c>
      <c r="E121" s="1">
        <v>2016</v>
      </c>
      <c r="F121" s="1" t="s">
        <v>17</v>
      </c>
      <c r="G121" s="1" t="s">
        <v>9</v>
      </c>
    </row>
    <row r="122" spans="2:7" x14ac:dyDescent="0.25">
      <c r="B122" s="1">
        <v>118</v>
      </c>
      <c r="C122" s="1" t="s">
        <v>10</v>
      </c>
      <c r="D122" s="1" t="s">
        <v>87</v>
      </c>
      <c r="E122" s="1">
        <v>2016</v>
      </c>
      <c r="F122" s="1" t="s">
        <v>16</v>
      </c>
      <c r="G122" s="1" t="s">
        <v>7</v>
      </c>
    </row>
    <row r="123" spans="2:7" x14ac:dyDescent="0.25">
      <c r="B123" s="1">
        <v>119</v>
      </c>
      <c r="C123" s="1" t="s">
        <v>10</v>
      </c>
      <c r="D123" s="1" t="s">
        <v>73</v>
      </c>
      <c r="E123" s="1">
        <v>2016</v>
      </c>
      <c r="F123" s="1" t="s">
        <v>16</v>
      </c>
      <c r="G123" s="1" t="s">
        <v>8</v>
      </c>
    </row>
    <row r="124" spans="2:7" x14ac:dyDescent="0.25">
      <c r="B124" s="1">
        <v>120</v>
      </c>
      <c r="C124" s="1" t="s">
        <v>10</v>
      </c>
      <c r="D124" s="1" t="s">
        <v>73</v>
      </c>
      <c r="E124" s="1">
        <v>2016</v>
      </c>
      <c r="F124" s="1" t="s">
        <v>16</v>
      </c>
      <c r="G124" s="1" t="s">
        <v>9</v>
      </c>
    </row>
    <row r="125" spans="2:7" x14ac:dyDescent="0.25">
      <c r="B125" s="1">
        <v>121</v>
      </c>
      <c r="C125" s="1" t="s">
        <v>10</v>
      </c>
      <c r="D125" s="1" t="s">
        <v>82</v>
      </c>
      <c r="E125" s="1">
        <v>2020</v>
      </c>
      <c r="F125" s="1" t="s">
        <v>17</v>
      </c>
      <c r="G125" s="1" t="s">
        <v>7</v>
      </c>
    </row>
    <row r="126" spans="2:7" x14ac:dyDescent="0.25">
      <c r="B126" s="1">
        <v>122</v>
      </c>
      <c r="C126" s="1" t="s">
        <v>10</v>
      </c>
      <c r="D126" s="1" t="s">
        <v>68</v>
      </c>
      <c r="E126" s="1">
        <v>2020</v>
      </c>
      <c r="F126" s="1" t="s">
        <v>17</v>
      </c>
      <c r="G126" s="1" t="s">
        <v>8</v>
      </c>
    </row>
    <row r="127" spans="2:7" x14ac:dyDescent="0.25">
      <c r="B127" s="1">
        <v>123</v>
      </c>
      <c r="C127" s="1" t="s">
        <v>10</v>
      </c>
      <c r="D127" s="1" t="s">
        <v>74</v>
      </c>
      <c r="E127" s="1">
        <v>2020</v>
      </c>
      <c r="F127" s="1" t="s">
        <v>17</v>
      </c>
      <c r="G127" s="1" t="s">
        <v>9</v>
      </c>
    </row>
    <row r="128" spans="2:7" x14ac:dyDescent="0.25">
      <c r="B128" s="1">
        <v>124</v>
      </c>
      <c r="C128" s="1" t="s">
        <v>10</v>
      </c>
      <c r="D128" s="1" t="s">
        <v>73</v>
      </c>
      <c r="E128" s="1">
        <v>2020</v>
      </c>
      <c r="F128" s="1" t="s">
        <v>16</v>
      </c>
      <c r="G128" s="1" t="s">
        <v>7</v>
      </c>
    </row>
    <row r="129" spans="2:7" x14ac:dyDescent="0.25">
      <c r="B129" s="1">
        <v>125</v>
      </c>
      <c r="C129" s="1" t="s">
        <v>10</v>
      </c>
      <c r="D129" s="1" t="s">
        <v>79</v>
      </c>
      <c r="E129" s="1">
        <v>2020</v>
      </c>
      <c r="F129" s="1" t="s">
        <v>16</v>
      </c>
      <c r="G129" s="1" t="s">
        <v>8</v>
      </c>
    </row>
    <row r="130" spans="2:7" x14ac:dyDescent="0.25">
      <c r="B130" s="1">
        <v>126</v>
      </c>
      <c r="C130" s="1" t="s">
        <v>10</v>
      </c>
      <c r="D130" s="1" t="s">
        <v>84</v>
      </c>
      <c r="E130" s="1">
        <v>2020</v>
      </c>
      <c r="F130" s="1" t="s">
        <v>16</v>
      </c>
      <c r="G130" s="1" t="s">
        <v>9</v>
      </c>
    </row>
    <row r="131" spans="2:7" x14ac:dyDescent="0.25">
      <c r="B131" s="1">
        <v>127</v>
      </c>
      <c r="C131" s="1" t="s">
        <v>6</v>
      </c>
      <c r="D131" s="1" t="s">
        <v>85</v>
      </c>
      <c r="E131" s="1">
        <v>2020</v>
      </c>
      <c r="F131" s="1" t="s">
        <v>14</v>
      </c>
      <c r="G131" s="1" t="s">
        <v>7</v>
      </c>
    </row>
    <row r="132" spans="2:7" x14ac:dyDescent="0.25">
      <c r="B132" s="1">
        <v>128</v>
      </c>
      <c r="C132" s="1" t="s">
        <v>6</v>
      </c>
      <c r="D132" s="1" t="s">
        <v>91</v>
      </c>
      <c r="E132" s="1">
        <v>2020</v>
      </c>
      <c r="F132" s="1" t="s">
        <v>14</v>
      </c>
      <c r="G132" s="1" t="s">
        <v>8</v>
      </c>
    </row>
    <row r="133" spans="2:7" x14ac:dyDescent="0.25">
      <c r="B133" s="1">
        <v>129</v>
      </c>
      <c r="C133" s="1" t="s">
        <v>6</v>
      </c>
      <c r="D133" s="1" t="s">
        <v>69</v>
      </c>
      <c r="E133" s="1">
        <v>2020</v>
      </c>
      <c r="F133" s="1" t="s">
        <v>14</v>
      </c>
      <c r="G133" s="1" t="s">
        <v>9</v>
      </c>
    </row>
    <row r="134" spans="2:7" x14ac:dyDescent="0.25">
      <c r="B134" s="1">
        <v>130</v>
      </c>
      <c r="C134" s="1" t="s">
        <v>6</v>
      </c>
      <c r="D134" s="1" t="s">
        <v>78</v>
      </c>
      <c r="E134" s="1">
        <v>2020</v>
      </c>
      <c r="F134" s="1" t="s">
        <v>15</v>
      </c>
      <c r="G134" s="1" t="s">
        <v>7</v>
      </c>
    </row>
    <row r="135" spans="2:7" x14ac:dyDescent="0.25">
      <c r="B135" s="1">
        <v>131</v>
      </c>
      <c r="C135" s="1" t="s">
        <v>6</v>
      </c>
      <c r="D135" s="1" t="s">
        <v>83</v>
      </c>
      <c r="E135" s="1">
        <v>2020</v>
      </c>
      <c r="F135" s="1" t="s">
        <v>15</v>
      </c>
      <c r="G135" s="1" t="s">
        <v>8</v>
      </c>
    </row>
    <row r="136" spans="2:7" x14ac:dyDescent="0.25">
      <c r="B136" s="1">
        <v>132</v>
      </c>
      <c r="C136" s="1" t="s">
        <v>6</v>
      </c>
      <c r="D136" s="1" t="s">
        <v>78</v>
      </c>
      <c r="E136" s="1">
        <v>2020</v>
      </c>
      <c r="F136" s="1" t="s">
        <v>15</v>
      </c>
      <c r="G136" s="1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D611-A573-483D-AE35-9156CC6CC9AC}">
  <dimension ref="A2:Z138"/>
  <sheetViews>
    <sheetView topLeftCell="F1" zoomScale="85" zoomScaleNormal="85" workbookViewId="0">
      <selection activeCell="D5" sqref="D5"/>
    </sheetView>
  </sheetViews>
  <sheetFormatPr defaultRowHeight="15" x14ac:dyDescent="0.25"/>
  <cols>
    <col min="4" max="4" width="14.42578125" bestFit="1" customWidth="1"/>
    <col min="6" max="6" width="20" bestFit="1" customWidth="1"/>
    <col min="13" max="13" width="9.140625" style="1"/>
    <col min="17" max="17" width="16.7109375" bestFit="1" customWidth="1"/>
    <col min="18" max="18" width="20" bestFit="1" customWidth="1"/>
    <col min="19" max="19" width="16.7109375" bestFit="1" customWidth="1"/>
    <col min="20" max="20" width="20" bestFit="1" customWidth="1"/>
    <col min="21" max="21" width="10.140625" customWidth="1"/>
  </cols>
  <sheetData>
    <row r="2" spans="2:26" x14ac:dyDescent="0.25">
      <c r="B2" t="s">
        <v>11</v>
      </c>
      <c r="P2" t="s">
        <v>18</v>
      </c>
      <c r="Q2" s="1"/>
      <c r="R2" s="1"/>
      <c r="S2" s="1"/>
      <c r="T2" s="1"/>
      <c r="U2" s="1"/>
    </row>
    <row r="3" spans="2:26" x14ac:dyDescent="0.25">
      <c r="Q3" s="1"/>
      <c r="R3" s="1"/>
      <c r="S3" s="1"/>
      <c r="T3" s="1"/>
      <c r="U3" s="1"/>
    </row>
    <row r="4" spans="2:26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7" t="s">
        <v>20</v>
      </c>
      <c r="I4" s="7" t="s">
        <v>20</v>
      </c>
      <c r="P4" s="1" t="s">
        <v>3</v>
      </c>
      <c r="Q4" s="1" t="s">
        <v>14</v>
      </c>
      <c r="R4" s="1" t="s">
        <v>17</v>
      </c>
      <c r="S4" s="1" t="s">
        <v>15</v>
      </c>
      <c r="T4" s="1" t="s">
        <v>16</v>
      </c>
      <c r="U4" s="7" t="s">
        <v>20</v>
      </c>
      <c r="W4" s="7" t="s">
        <v>20</v>
      </c>
      <c r="X4" s="7" t="s">
        <v>20</v>
      </c>
      <c r="Y4" s="7" t="s">
        <v>20</v>
      </c>
      <c r="Z4" s="7" t="s">
        <v>20</v>
      </c>
    </row>
    <row r="5" spans="2:26" x14ac:dyDescent="0.25">
      <c r="B5" s="1">
        <v>1</v>
      </c>
      <c r="C5" s="1" t="s">
        <v>6</v>
      </c>
      <c r="D5" s="1" t="s">
        <v>66</v>
      </c>
      <c r="E5" s="1">
        <v>1980</v>
      </c>
      <c r="F5" s="1" t="s">
        <v>14</v>
      </c>
      <c r="G5" s="1" t="s">
        <v>7</v>
      </c>
      <c r="H5" s="3" t="str">
        <f>IF(AND(E5&lt;=2020,E5&gt;=1980),"OK","Check")</f>
        <v>OK</v>
      </c>
      <c r="I5" s="3"/>
      <c r="K5" s="7" t="s">
        <v>19</v>
      </c>
      <c r="L5" s="5">
        <f>COUNT(B5:B136)</f>
        <v>132</v>
      </c>
      <c r="M5" s="9"/>
      <c r="P5" s="1">
        <v>1964</v>
      </c>
      <c r="Q5" s="2">
        <v>2.1800000000000002</v>
      </c>
      <c r="R5" s="2">
        <v>1.9</v>
      </c>
      <c r="S5" s="2">
        <v>8.07</v>
      </c>
      <c r="T5" s="2">
        <v>6.76</v>
      </c>
      <c r="U5" s="3" t="str">
        <f>IF(AND(P5&lt;=2020,P5&gt;=1964),"OK","Check")</f>
        <v>OK</v>
      </c>
      <c r="W5" s="3" t="str">
        <f>IF(Q5&gt;R5,"OK","Check")</f>
        <v>OK</v>
      </c>
      <c r="X5" s="3" t="str">
        <f>IF(S5&gt;T5,"OK","Check")</f>
        <v>OK</v>
      </c>
      <c r="Y5" s="3" t="str">
        <f>IF(S5&gt;Q5,"OK","Check")</f>
        <v>OK</v>
      </c>
      <c r="Z5" s="3" t="str">
        <f>IF(T5&gt;R5,"OK","Check")</f>
        <v>OK</v>
      </c>
    </row>
    <row r="6" spans="2:26" x14ac:dyDescent="0.25">
      <c r="B6" s="1">
        <v>2</v>
      </c>
      <c r="C6" s="1" t="s">
        <v>6</v>
      </c>
      <c r="D6" s="1" t="s">
        <v>66</v>
      </c>
      <c r="E6" s="1">
        <v>1980</v>
      </c>
      <c r="F6" s="1" t="s">
        <v>14</v>
      </c>
      <c r="G6" s="1" t="s">
        <v>8</v>
      </c>
      <c r="H6" s="3" t="str">
        <f t="shared" ref="H6:H69" si="0">IF(AND(E6&lt;=2020,E6&gt;=1980),"OK","Check")</f>
        <v>OK</v>
      </c>
      <c r="I6" s="3" t="str">
        <f>IF(B6=B5+1,"OK","Check")</f>
        <v>OK</v>
      </c>
      <c r="M6" s="7" t="s">
        <v>20</v>
      </c>
      <c r="P6" s="1">
        <v>1968</v>
      </c>
      <c r="Q6" s="2">
        <v>2.2400000000000002</v>
      </c>
      <c r="R6" s="2">
        <v>1.82</v>
      </c>
      <c r="S6" s="2">
        <v>8.19</v>
      </c>
      <c r="T6" s="2">
        <v>6.82</v>
      </c>
      <c r="U6" s="3" t="str">
        <f t="shared" ref="U6:U19" si="1">IF(AND(P6&lt;=2020,P6&gt;=1964),"OK","Check")</f>
        <v>OK</v>
      </c>
      <c r="W6" s="3" t="str">
        <f t="shared" ref="W6:W19" si="2">IF(Q6&gt;R6,"OK","Check")</f>
        <v>OK</v>
      </c>
      <c r="X6" s="3" t="str">
        <f t="shared" ref="X6:X19" si="3">IF(S6&gt;T6,"OK","Check")</f>
        <v>OK</v>
      </c>
      <c r="Y6" s="3" t="str">
        <f t="shared" ref="Y6:Y19" si="4">IF(S6&gt;Q6,"OK","Check")</f>
        <v>OK</v>
      </c>
      <c r="Z6" s="3" t="str">
        <f t="shared" ref="Z6:Z19" si="5">IF(T6&gt;R6,"OK","Check")</f>
        <v>OK</v>
      </c>
    </row>
    <row r="7" spans="2:26" x14ac:dyDescent="0.25">
      <c r="B7" s="1">
        <v>3</v>
      </c>
      <c r="C7" s="1" t="s">
        <v>6</v>
      </c>
      <c r="D7" s="1" t="s">
        <v>67</v>
      </c>
      <c r="E7" s="1">
        <v>1980</v>
      </c>
      <c r="F7" s="1" t="s">
        <v>14</v>
      </c>
      <c r="G7" s="1" t="s">
        <v>9</v>
      </c>
      <c r="H7" s="3" t="str">
        <f t="shared" si="0"/>
        <v>OK</v>
      </c>
      <c r="I7" s="3" t="str">
        <f t="shared" ref="I7:I70" si="6">IF(B7=B6+1,"OK","Check")</f>
        <v>OK</v>
      </c>
      <c r="K7" s="7" t="s">
        <v>6</v>
      </c>
      <c r="L7" s="5">
        <f>COUNTIF($C$5:$C$136,K7)</f>
        <v>66</v>
      </c>
      <c r="M7" s="3" t="str">
        <f>IF(L7=$L$5/2,"OK","Check")</f>
        <v>OK</v>
      </c>
      <c r="P7" s="1">
        <v>1972</v>
      </c>
      <c r="Q7" s="2">
        <v>2.23</v>
      </c>
      <c r="R7" s="2">
        <v>1.92</v>
      </c>
      <c r="S7" s="2">
        <v>8.24</v>
      </c>
      <c r="T7" s="2">
        <v>6.78</v>
      </c>
      <c r="U7" s="3" t="str">
        <f t="shared" si="1"/>
        <v>OK</v>
      </c>
      <c r="W7" s="3" t="str">
        <f t="shared" si="2"/>
        <v>OK</v>
      </c>
      <c r="X7" s="3" t="str">
        <f t="shared" si="3"/>
        <v>OK</v>
      </c>
      <c r="Y7" s="3" t="str">
        <f t="shared" si="4"/>
        <v>OK</v>
      </c>
      <c r="Z7" s="3" t="str">
        <f t="shared" si="5"/>
        <v>OK</v>
      </c>
    </row>
    <row r="8" spans="2:26" x14ac:dyDescent="0.25">
      <c r="B8" s="1">
        <v>4</v>
      </c>
      <c r="C8" s="1" t="s">
        <v>6</v>
      </c>
      <c r="D8" s="1" t="s">
        <v>68</v>
      </c>
      <c r="E8" s="1">
        <v>1980</v>
      </c>
      <c r="F8" s="1" t="s">
        <v>15</v>
      </c>
      <c r="G8" s="1" t="s">
        <v>7</v>
      </c>
      <c r="H8" s="3" t="str">
        <f t="shared" si="0"/>
        <v>OK</v>
      </c>
      <c r="I8" s="3" t="str">
        <f t="shared" si="6"/>
        <v>OK</v>
      </c>
      <c r="K8" s="7" t="s">
        <v>10</v>
      </c>
      <c r="L8" s="5">
        <f>COUNTIF($C$5:$C$136,K8)</f>
        <v>66</v>
      </c>
      <c r="M8" s="3" t="str">
        <f>IF(L8=$L$5/2,"OK","Check")</f>
        <v>OK</v>
      </c>
      <c r="P8" s="1">
        <v>1976</v>
      </c>
      <c r="Q8" s="2">
        <v>2.25</v>
      </c>
      <c r="R8" s="2">
        <v>1.93</v>
      </c>
      <c r="S8" s="2">
        <v>8.35</v>
      </c>
      <c r="T8" s="2">
        <v>6.72</v>
      </c>
      <c r="U8" s="3" t="str">
        <f t="shared" si="1"/>
        <v>OK</v>
      </c>
      <c r="W8" s="3" t="str">
        <f t="shared" si="2"/>
        <v>OK</v>
      </c>
      <c r="X8" s="3" t="str">
        <f t="shared" si="3"/>
        <v>OK</v>
      </c>
      <c r="Y8" s="3" t="str">
        <f t="shared" si="4"/>
        <v>OK</v>
      </c>
      <c r="Z8" s="3" t="str">
        <f t="shared" si="5"/>
        <v>OK</v>
      </c>
    </row>
    <row r="9" spans="2:26" x14ac:dyDescent="0.25">
      <c r="B9" s="1">
        <v>5</v>
      </c>
      <c r="C9" s="1" t="s">
        <v>6</v>
      </c>
      <c r="D9" s="1" t="s">
        <v>66</v>
      </c>
      <c r="E9" s="1">
        <v>1980</v>
      </c>
      <c r="F9" s="1" t="s">
        <v>15</v>
      </c>
      <c r="G9" s="1" t="s">
        <v>8</v>
      </c>
      <c r="H9" s="3" t="str">
        <f t="shared" si="0"/>
        <v>OK</v>
      </c>
      <c r="I9" s="3" t="str">
        <f t="shared" si="6"/>
        <v>OK</v>
      </c>
      <c r="P9" s="1">
        <v>1980</v>
      </c>
      <c r="Q9" s="2">
        <v>2.36</v>
      </c>
      <c r="R9" s="2">
        <v>1.97</v>
      </c>
      <c r="S9" s="2">
        <v>8.5399999999999991</v>
      </c>
      <c r="T9" s="2">
        <v>7.06</v>
      </c>
      <c r="U9" s="3" t="str">
        <f t="shared" si="1"/>
        <v>OK</v>
      </c>
      <c r="W9" s="3" t="str">
        <f t="shared" si="2"/>
        <v>OK</v>
      </c>
      <c r="X9" s="3" t="str">
        <f t="shared" si="3"/>
        <v>OK</v>
      </c>
      <c r="Y9" s="3" t="str">
        <f t="shared" si="4"/>
        <v>OK</v>
      </c>
      <c r="Z9" s="3" t="str">
        <f t="shared" si="5"/>
        <v>OK</v>
      </c>
    </row>
    <row r="10" spans="2:26" x14ac:dyDescent="0.25">
      <c r="B10" s="1">
        <v>6</v>
      </c>
      <c r="C10" s="1" t="s">
        <v>6</v>
      </c>
      <c r="D10" s="1" t="s">
        <v>66</v>
      </c>
      <c r="E10" s="1">
        <v>1980</v>
      </c>
      <c r="F10" s="1" t="s">
        <v>15</v>
      </c>
      <c r="G10" s="1" t="s">
        <v>9</v>
      </c>
      <c r="H10" s="3" t="str">
        <f t="shared" si="0"/>
        <v>OK</v>
      </c>
      <c r="I10" s="3" t="str">
        <f t="shared" si="6"/>
        <v>OK</v>
      </c>
      <c r="K10" s="7" t="s">
        <v>8</v>
      </c>
      <c r="L10" s="5">
        <f>COUNTIF($G$5:$G$136,K10)</f>
        <v>44</v>
      </c>
      <c r="M10" s="3" t="str">
        <f>IF(L10=$L$5/3,"OK","Check")</f>
        <v>OK</v>
      </c>
      <c r="P10" s="1">
        <v>1984</v>
      </c>
      <c r="Q10" s="2">
        <v>2.35</v>
      </c>
      <c r="R10" s="2">
        <v>2.02</v>
      </c>
      <c r="S10" s="2">
        <v>8.5399999999999991</v>
      </c>
      <c r="T10" s="2">
        <v>6.96</v>
      </c>
      <c r="U10" s="3" t="str">
        <f t="shared" si="1"/>
        <v>OK</v>
      </c>
      <c r="W10" s="3" t="str">
        <f t="shared" si="2"/>
        <v>OK</v>
      </c>
      <c r="X10" s="3" t="str">
        <f t="shared" si="3"/>
        <v>OK</v>
      </c>
      <c r="Y10" s="3" t="str">
        <f t="shared" si="4"/>
        <v>OK</v>
      </c>
      <c r="Z10" s="3" t="str">
        <f t="shared" si="5"/>
        <v>OK</v>
      </c>
    </row>
    <row r="11" spans="2:26" x14ac:dyDescent="0.25">
      <c r="B11" s="1">
        <v>7</v>
      </c>
      <c r="C11" s="1" t="s">
        <v>10</v>
      </c>
      <c r="D11" s="1" t="s">
        <v>66</v>
      </c>
      <c r="E11" s="1">
        <v>1980</v>
      </c>
      <c r="F11" s="1" t="s">
        <v>17</v>
      </c>
      <c r="G11" s="1" t="s">
        <v>7</v>
      </c>
      <c r="H11" s="3" t="str">
        <f t="shared" si="0"/>
        <v>OK</v>
      </c>
      <c r="I11" s="3" t="str">
        <f t="shared" si="6"/>
        <v>OK</v>
      </c>
      <c r="K11" s="7" t="s">
        <v>9</v>
      </c>
      <c r="L11" s="5">
        <f t="shared" ref="L11:L12" si="7">COUNTIF($G$5:$G$136,K11)</f>
        <v>44</v>
      </c>
      <c r="M11" s="3" t="str">
        <f>IF(L11=$L$5/3,"OK","Check")</f>
        <v>OK</v>
      </c>
      <c r="P11" s="1">
        <v>1988</v>
      </c>
      <c r="Q11" s="2">
        <v>2.38</v>
      </c>
      <c r="R11" s="2">
        <v>2.0299999999999998</v>
      </c>
      <c r="S11" s="2">
        <v>8.7200000000000006</v>
      </c>
      <c r="T11" s="2">
        <v>7.4</v>
      </c>
      <c r="U11" s="3" t="str">
        <f t="shared" si="1"/>
        <v>OK</v>
      </c>
      <c r="W11" s="3" t="str">
        <f t="shared" si="2"/>
        <v>OK</v>
      </c>
      <c r="X11" s="3" t="str">
        <f t="shared" si="3"/>
        <v>OK</v>
      </c>
      <c r="Y11" s="3" t="str">
        <f t="shared" si="4"/>
        <v>OK</v>
      </c>
      <c r="Z11" s="3" t="str">
        <f t="shared" si="5"/>
        <v>OK</v>
      </c>
    </row>
    <row r="12" spans="2:26" x14ac:dyDescent="0.25">
      <c r="B12" s="1">
        <v>8</v>
      </c>
      <c r="C12" s="1" t="s">
        <v>10</v>
      </c>
      <c r="D12" s="1" t="s">
        <v>69</v>
      </c>
      <c r="E12" s="1">
        <v>1980</v>
      </c>
      <c r="F12" s="1" t="s">
        <v>17</v>
      </c>
      <c r="G12" s="1" t="s">
        <v>8</v>
      </c>
      <c r="H12" s="3" t="str">
        <f t="shared" si="0"/>
        <v>OK</v>
      </c>
      <c r="I12" s="3" t="str">
        <f t="shared" si="6"/>
        <v>OK</v>
      </c>
      <c r="K12" s="7" t="s">
        <v>7</v>
      </c>
      <c r="L12" s="5">
        <f t="shared" si="7"/>
        <v>44</v>
      </c>
      <c r="M12" s="3" t="str">
        <f>IF(L12=$L$5/3,"OK","Check")</f>
        <v>OK</v>
      </c>
      <c r="P12" s="1">
        <v>1992</v>
      </c>
      <c r="Q12" s="2">
        <v>2.34</v>
      </c>
      <c r="R12" s="2">
        <v>2.02</v>
      </c>
      <c r="S12" s="2">
        <v>8.67</v>
      </c>
      <c r="T12" s="2">
        <v>7.14</v>
      </c>
      <c r="U12" s="3" t="str">
        <f t="shared" si="1"/>
        <v>OK</v>
      </c>
      <c r="W12" s="3" t="str">
        <f t="shared" si="2"/>
        <v>OK</v>
      </c>
      <c r="X12" s="3" t="str">
        <f t="shared" si="3"/>
        <v>OK</v>
      </c>
      <c r="Y12" s="3" t="str">
        <f t="shared" si="4"/>
        <v>OK</v>
      </c>
      <c r="Z12" s="3" t="str">
        <f t="shared" si="5"/>
        <v>OK</v>
      </c>
    </row>
    <row r="13" spans="2:26" x14ac:dyDescent="0.25">
      <c r="B13" s="1">
        <v>9</v>
      </c>
      <c r="C13" s="1" t="s">
        <v>10</v>
      </c>
      <c r="D13" s="1" t="s">
        <v>67</v>
      </c>
      <c r="E13" s="1">
        <v>1980</v>
      </c>
      <c r="F13" s="1" t="s">
        <v>17</v>
      </c>
      <c r="G13" s="1" t="s">
        <v>9</v>
      </c>
      <c r="H13" s="3" t="str">
        <f t="shared" si="0"/>
        <v>OK</v>
      </c>
      <c r="I13" s="3" t="str">
        <f t="shared" si="6"/>
        <v>OK</v>
      </c>
      <c r="P13" s="1">
        <v>1996</v>
      </c>
      <c r="Q13" s="2">
        <v>2.39</v>
      </c>
      <c r="R13" s="2">
        <v>2.0499999999999998</v>
      </c>
      <c r="S13" s="2">
        <v>8.5</v>
      </c>
      <c r="T13" s="2">
        <v>7.12</v>
      </c>
      <c r="U13" s="3" t="str">
        <f t="shared" si="1"/>
        <v>OK</v>
      </c>
      <c r="W13" s="3" t="str">
        <f t="shared" si="2"/>
        <v>OK</v>
      </c>
      <c r="X13" s="3" t="str">
        <f t="shared" si="3"/>
        <v>OK</v>
      </c>
      <c r="Y13" s="3" t="str">
        <f t="shared" si="4"/>
        <v>OK</v>
      </c>
      <c r="Z13" s="3" t="str">
        <f t="shared" si="5"/>
        <v>OK</v>
      </c>
    </row>
    <row r="14" spans="2:26" x14ac:dyDescent="0.25">
      <c r="B14" s="1">
        <v>10</v>
      </c>
      <c r="C14" s="1" t="s">
        <v>10</v>
      </c>
      <c r="D14" s="1" t="s">
        <v>68</v>
      </c>
      <c r="E14" s="1">
        <v>1980</v>
      </c>
      <c r="F14" s="1" t="s">
        <v>16</v>
      </c>
      <c r="G14" s="1" t="s">
        <v>7</v>
      </c>
      <c r="H14" s="3" t="str">
        <f t="shared" si="0"/>
        <v>OK</v>
      </c>
      <c r="I14" s="3" t="str">
        <f t="shared" si="6"/>
        <v>OK</v>
      </c>
      <c r="P14" s="1">
        <v>2000</v>
      </c>
      <c r="Q14" s="2">
        <v>2.35</v>
      </c>
      <c r="R14" s="2">
        <v>2.0099999999999998</v>
      </c>
      <c r="S14" s="2">
        <v>8.5500000000000007</v>
      </c>
      <c r="T14" s="2">
        <v>6.99</v>
      </c>
      <c r="U14" s="3" t="str">
        <f t="shared" si="1"/>
        <v>OK</v>
      </c>
      <c r="W14" s="3" t="str">
        <f t="shared" si="2"/>
        <v>OK</v>
      </c>
      <c r="X14" s="3" t="str">
        <f t="shared" si="3"/>
        <v>OK</v>
      </c>
      <c r="Y14" s="3" t="str">
        <f t="shared" si="4"/>
        <v>OK</v>
      </c>
      <c r="Z14" s="3" t="str">
        <f t="shared" si="5"/>
        <v>OK</v>
      </c>
    </row>
    <row r="15" spans="2:26" x14ac:dyDescent="0.25">
      <c r="B15" s="1">
        <v>11</v>
      </c>
      <c r="C15" s="1" t="s">
        <v>10</v>
      </c>
      <c r="D15" s="1" t="s">
        <v>68</v>
      </c>
      <c r="E15" s="1">
        <v>1980</v>
      </c>
      <c r="F15" s="1" t="s">
        <v>16</v>
      </c>
      <c r="G15" s="1" t="s">
        <v>8</v>
      </c>
      <c r="H15" s="3" t="str">
        <f t="shared" si="0"/>
        <v>OK</v>
      </c>
      <c r="I15" s="3" t="str">
        <f t="shared" si="6"/>
        <v>OK</v>
      </c>
      <c r="P15" s="1">
        <v>2004</v>
      </c>
      <c r="Q15" s="2">
        <v>2.36</v>
      </c>
      <c r="R15" s="2">
        <v>2.06</v>
      </c>
      <c r="S15" s="2">
        <v>8.59</v>
      </c>
      <c r="T15" s="2">
        <v>7.07</v>
      </c>
      <c r="U15" s="3" t="str">
        <f t="shared" si="1"/>
        <v>OK</v>
      </c>
      <c r="W15" s="3" t="str">
        <f t="shared" si="2"/>
        <v>OK</v>
      </c>
      <c r="X15" s="3" t="str">
        <f t="shared" si="3"/>
        <v>OK</v>
      </c>
      <c r="Y15" s="3" t="str">
        <f t="shared" si="4"/>
        <v>OK</v>
      </c>
      <c r="Z15" s="3" t="str">
        <f t="shared" si="5"/>
        <v>OK</v>
      </c>
    </row>
    <row r="16" spans="2:26" x14ac:dyDescent="0.25">
      <c r="B16" s="1">
        <v>12</v>
      </c>
      <c r="C16" s="1" t="s">
        <v>10</v>
      </c>
      <c r="D16" s="1" t="s">
        <v>66</v>
      </c>
      <c r="E16" s="1">
        <v>1980</v>
      </c>
      <c r="F16" s="1" t="s">
        <v>16</v>
      </c>
      <c r="G16" s="1" t="s">
        <v>9</v>
      </c>
      <c r="H16" s="3" t="str">
        <f t="shared" si="0"/>
        <v>OK</v>
      </c>
      <c r="I16" s="3" t="str">
        <f t="shared" si="6"/>
        <v>OK</v>
      </c>
      <c r="K16" s="6" t="s">
        <v>22</v>
      </c>
      <c r="L16" s="6"/>
      <c r="M16" s="7"/>
      <c r="N16" s="6"/>
      <c r="P16" s="1">
        <v>2008</v>
      </c>
      <c r="Q16" s="2">
        <v>2.36</v>
      </c>
      <c r="R16" s="2">
        <v>2.0499999999999998</v>
      </c>
      <c r="S16" s="2">
        <v>8.34</v>
      </c>
      <c r="T16" s="2">
        <v>7.04</v>
      </c>
      <c r="U16" s="3" t="str">
        <f t="shared" si="1"/>
        <v>OK</v>
      </c>
      <c r="W16" s="3" t="str">
        <f t="shared" si="2"/>
        <v>OK</v>
      </c>
      <c r="X16" s="3" t="str">
        <f t="shared" si="3"/>
        <v>OK</v>
      </c>
      <c r="Y16" s="3" t="str">
        <f t="shared" si="4"/>
        <v>OK</v>
      </c>
      <c r="Z16" s="3" t="str">
        <f t="shared" si="5"/>
        <v>OK</v>
      </c>
    </row>
    <row r="17" spans="2:26" x14ac:dyDescent="0.25">
      <c r="B17" s="1">
        <v>13</v>
      </c>
      <c r="C17" s="1" t="s">
        <v>6</v>
      </c>
      <c r="D17" s="1" t="s">
        <v>70</v>
      </c>
      <c r="E17" s="1">
        <v>1984</v>
      </c>
      <c r="F17" s="1" t="s">
        <v>14</v>
      </c>
      <c r="G17" s="1" t="s">
        <v>7</v>
      </c>
      <c r="H17" s="3" t="str">
        <f t="shared" si="0"/>
        <v>OK</v>
      </c>
      <c r="I17" s="3" t="str">
        <f t="shared" si="6"/>
        <v>OK</v>
      </c>
      <c r="P17" s="1">
        <v>2012</v>
      </c>
      <c r="Q17" s="2">
        <v>2.35</v>
      </c>
      <c r="R17" s="2">
        <v>2.0499999999999998</v>
      </c>
      <c r="S17" s="2">
        <v>8.31</v>
      </c>
      <c r="T17" s="2">
        <v>7.12</v>
      </c>
      <c r="U17" s="3" t="str">
        <f t="shared" si="1"/>
        <v>OK</v>
      </c>
      <c r="W17" s="3" t="str">
        <f t="shared" si="2"/>
        <v>OK</v>
      </c>
      <c r="X17" s="3" t="str">
        <f t="shared" si="3"/>
        <v>OK</v>
      </c>
      <c r="Y17" s="3" t="str">
        <f t="shared" si="4"/>
        <v>OK</v>
      </c>
      <c r="Z17" s="3" t="str">
        <f t="shared" si="5"/>
        <v>OK</v>
      </c>
    </row>
    <row r="18" spans="2:26" x14ac:dyDescent="0.25">
      <c r="B18" s="1">
        <v>14</v>
      </c>
      <c r="C18" s="1" t="s">
        <v>6</v>
      </c>
      <c r="D18" s="1" t="s">
        <v>71</v>
      </c>
      <c r="E18" s="1">
        <v>1984</v>
      </c>
      <c r="F18" s="1" t="s">
        <v>14</v>
      </c>
      <c r="G18" s="1" t="s">
        <v>8</v>
      </c>
      <c r="H18" s="3" t="str">
        <f t="shared" si="0"/>
        <v>OK</v>
      </c>
      <c r="I18" s="3" t="str">
        <f t="shared" si="6"/>
        <v>OK</v>
      </c>
      <c r="K18" s="8" t="s">
        <v>23</v>
      </c>
      <c r="L18" s="8"/>
      <c r="M18" s="3"/>
      <c r="N18" s="8"/>
      <c r="P18" s="1">
        <v>2016</v>
      </c>
      <c r="Q18" s="2">
        <v>2.38</v>
      </c>
      <c r="R18" s="2">
        <v>1.97</v>
      </c>
      <c r="S18" s="2">
        <v>8.3800000000000008</v>
      </c>
      <c r="T18" s="2">
        <v>7.17</v>
      </c>
      <c r="U18" s="3" t="str">
        <f t="shared" si="1"/>
        <v>OK</v>
      </c>
      <c r="W18" s="3" t="str">
        <f t="shared" si="2"/>
        <v>OK</v>
      </c>
      <c r="X18" s="3" t="str">
        <f t="shared" si="3"/>
        <v>OK</v>
      </c>
      <c r="Y18" s="3" t="str">
        <f t="shared" si="4"/>
        <v>OK</v>
      </c>
      <c r="Z18" s="3" t="str">
        <f t="shared" si="5"/>
        <v>OK</v>
      </c>
    </row>
    <row r="19" spans="2:26" x14ac:dyDescent="0.25">
      <c r="B19" s="1">
        <v>15</v>
      </c>
      <c r="C19" s="1" t="s">
        <v>6</v>
      </c>
      <c r="D19" s="1" t="s">
        <v>72</v>
      </c>
      <c r="E19" s="1">
        <v>1984</v>
      </c>
      <c r="F19" s="1" t="s">
        <v>14</v>
      </c>
      <c r="G19" s="1" t="s">
        <v>9</v>
      </c>
      <c r="H19" s="3" t="str">
        <f t="shared" si="0"/>
        <v>OK</v>
      </c>
      <c r="I19" s="3" t="str">
        <f t="shared" si="6"/>
        <v>OK</v>
      </c>
      <c r="K19" s="8" t="s">
        <v>24</v>
      </c>
      <c r="L19" s="8"/>
      <c r="M19" s="3"/>
      <c r="N19" s="8"/>
      <c r="P19" s="1">
        <v>2020</v>
      </c>
      <c r="Q19" s="2">
        <v>2.37</v>
      </c>
      <c r="R19" s="2">
        <v>2.04</v>
      </c>
      <c r="S19" s="2">
        <v>8.41</v>
      </c>
      <c r="T19" s="2">
        <v>7</v>
      </c>
      <c r="U19" s="3" t="str">
        <f t="shared" si="1"/>
        <v>OK</v>
      </c>
      <c r="W19" s="3" t="str">
        <f t="shared" si="2"/>
        <v>OK</v>
      </c>
      <c r="X19" s="3" t="str">
        <f t="shared" si="3"/>
        <v>OK</v>
      </c>
      <c r="Y19" s="3" t="str">
        <f t="shared" si="4"/>
        <v>OK</v>
      </c>
      <c r="Z19" s="3" t="str">
        <f t="shared" si="5"/>
        <v>OK</v>
      </c>
    </row>
    <row r="20" spans="2:26" x14ac:dyDescent="0.25">
      <c r="B20" s="1">
        <v>16</v>
      </c>
      <c r="C20" s="1" t="s">
        <v>6</v>
      </c>
      <c r="D20" s="1" t="s">
        <v>69</v>
      </c>
      <c r="E20" s="1">
        <v>1984</v>
      </c>
      <c r="F20" s="1" t="s">
        <v>15</v>
      </c>
      <c r="G20" s="1" t="s">
        <v>7</v>
      </c>
      <c r="H20" s="3" t="str">
        <f t="shared" si="0"/>
        <v>OK</v>
      </c>
      <c r="I20" s="3" t="str">
        <f t="shared" si="6"/>
        <v>OK</v>
      </c>
    </row>
    <row r="21" spans="2:26" x14ac:dyDescent="0.25">
      <c r="B21" s="1">
        <v>17</v>
      </c>
      <c r="C21" s="1" t="s">
        <v>6</v>
      </c>
      <c r="D21" s="1" t="s">
        <v>73</v>
      </c>
      <c r="E21" s="1">
        <v>1984</v>
      </c>
      <c r="F21" s="1" t="s">
        <v>15</v>
      </c>
      <c r="G21" s="1" t="s">
        <v>8</v>
      </c>
      <c r="H21" s="3" t="str">
        <f t="shared" si="0"/>
        <v>OK</v>
      </c>
      <c r="I21" s="3" t="str">
        <f t="shared" si="6"/>
        <v>OK</v>
      </c>
      <c r="O21" s="6" t="s">
        <v>20</v>
      </c>
      <c r="P21" s="3" t="str">
        <f>IF(COUNTBLANK(P5:P19)=0,"OK","Check")</f>
        <v>OK</v>
      </c>
      <c r="Q21" s="3" t="str">
        <f>IF(COUNTBLANK(Q5:Q19)=0,"OK","Check")</f>
        <v>OK</v>
      </c>
      <c r="R21" s="3" t="str">
        <f t="shared" ref="R21:T21" si="8">IF(COUNTBLANK(R5:R19)=0,"OK","Check")</f>
        <v>OK</v>
      </c>
      <c r="S21" s="3" t="str">
        <f t="shared" si="8"/>
        <v>OK</v>
      </c>
      <c r="T21" s="3" t="str">
        <f t="shared" si="8"/>
        <v>OK</v>
      </c>
    </row>
    <row r="22" spans="2:26" x14ac:dyDescent="0.25">
      <c r="B22" s="1">
        <v>18</v>
      </c>
      <c r="C22" s="1" t="s">
        <v>6</v>
      </c>
      <c r="D22" s="1" t="s">
        <v>74</v>
      </c>
      <c r="E22" s="1">
        <v>1984</v>
      </c>
      <c r="F22" s="1" t="s">
        <v>15</v>
      </c>
      <c r="G22" s="1" t="s">
        <v>9</v>
      </c>
      <c r="H22" s="3" t="str">
        <f t="shared" si="0"/>
        <v>OK</v>
      </c>
      <c r="I22" s="3" t="str">
        <f t="shared" si="6"/>
        <v>OK</v>
      </c>
    </row>
    <row r="23" spans="2:26" x14ac:dyDescent="0.25">
      <c r="B23" s="1">
        <v>19</v>
      </c>
      <c r="C23" s="1" t="s">
        <v>10</v>
      </c>
      <c r="D23" s="1" t="s">
        <v>73</v>
      </c>
      <c r="E23" s="1">
        <v>1984</v>
      </c>
      <c r="F23" s="1" t="s">
        <v>17</v>
      </c>
      <c r="G23" s="1" t="s">
        <v>7</v>
      </c>
      <c r="H23" s="3" t="str">
        <f t="shared" si="0"/>
        <v>OK</v>
      </c>
      <c r="I23" s="3" t="str">
        <f t="shared" si="6"/>
        <v>OK</v>
      </c>
      <c r="P23" s="6" t="s">
        <v>26</v>
      </c>
      <c r="Q23" s="4">
        <f>MAX(Q$5:Q$19)</f>
        <v>2.39</v>
      </c>
      <c r="R23" s="4">
        <f t="shared" ref="R23:T23" si="9">MAX(R$5:R$19)</f>
        <v>2.06</v>
      </c>
      <c r="S23" s="4">
        <f t="shared" si="9"/>
        <v>8.7200000000000006</v>
      </c>
      <c r="T23" s="4">
        <f t="shared" si="9"/>
        <v>7.4</v>
      </c>
    </row>
    <row r="24" spans="2:26" x14ac:dyDescent="0.25">
      <c r="B24" s="1">
        <v>20</v>
      </c>
      <c r="C24" s="1" t="s">
        <v>10</v>
      </c>
      <c r="D24" s="1" t="s">
        <v>71</v>
      </c>
      <c r="E24" s="1">
        <v>1984</v>
      </c>
      <c r="F24" s="1" t="s">
        <v>17</v>
      </c>
      <c r="G24" s="1" t="s">
        <v>8</v>
      </c>
      <c r="H24" s="3" t="str">
        <f t="shared" si="0"/>
        <v>OK</v>
      </c>
      <c r="I24" s="3" t="str">
        <f t="shared" si="6"/>
        <v>OK</v>
      </c>
      <c r="P24" s="6" t="s">
        <v>27</v>
      </c>
      <c r="Q24" s="4">
        <f>MIN(Q$5:Q$19)</f>
        <v>2.1800000000000002</v>
      </c>
      <c r="R24" s="4">
        <f t="shared" ref="R24:T24" si="10">MIN(R$5:R$19)</f>
        <v>1.82</v>
      </c>
      <c r="S24" s="4">
        <f t="shared" si="10"/>
        <v>8.07</v>
      </c>
      <c r="T24" s="4">
        <f t="shared" si="10"/>
        <v>6.72</v>
      </c>
    </row>
    <row r="25" spans="2:26" x14ac:dyDescent="0.25">
      <c r="B25" s="1">
        <v>21</v>
      </c>
      <c r="C25" s="1" t="s">
        <v>10</v>
      </c>
      <c r="D25" s="1" t="s">
        <v>69</v>
      </c>
      <c r="E25" s="1">
        <v>1984</v>
      </c>
      <c r="F25" s="1" t="s">
        <v>17</v>
      </c>
      <c r="G25" s="1" t="s">
        <v>9</v>
      </c>
      <c r="H25" s="3" t="str">
        <f t="shared" si="0"/>
        <v>OK</v>
      </c>
      <c r="I25" s="3" t="str">
        <f t="shared" si="6"/>
        <v>OK</v>
      </c>
      <c r="P25" s="6" t="s">
        <v>28</v>
      </c>
      <c r="Q25" s="4">
        <f>AVERAGE(Q$5:Q$19)</f>
        <v>2.3260000000000001</v>
      </c>
      <c r="R25" s="4">
        <f t="shared" ref="R25:T25" si="11">AVERAGE(R$5:R$19)</f>
        <v>1.989333333333333</v>
      </c>
      <c r="S25" s="4">
        <f t="shared" si="11"/>
        <v>8.4266666666666659</v>
      </c>
      <c r="T25" s="4">
        <f t="shared" si="11"/>
        <v>7.0100000000000007</v>
      </c>
    </row>
    <row r="26" spans="2:26" x14ac:dyDescent="0.25">
      <c r="B26" s="1">
        <v>22</v>
      </c>
      <c r="C26" s="1" t="s">
        <v>10</v>
      </c>
      <c r="D26" s="1" t="s">
        <v>75</v>
      </c>
      <c r="E26" s="1">
        <v>1984</v>
      </c>
      <c r="F26" s="1" t="s">
        <v>16</v>
      </c>
      <c r="G26" s="1" t="s">
        <v>7</v>
      </c>
      <c r="H26" s="3" t="str">
        <f t="shared" si="0"/>
        <v>OK</v>
      </c>
      <c r="I26" s="3" t="str">
        <f t="shared" si="6"/>
        <v>OK</v>
      </c>
    </row>
    <row r="27" spans="2:26" x14ac:dyDescent="0.25">
      <c r="B27" s="1">
        <v>23</v>
      </c>
      <c r="C27" s="1" t="s">
        <v>10</v>
      </c>
      <c r="D27" s="1" t="s">
        <v>76</v>
      </c>
      <c r="E27" s="1">
        <v>1984</v>
      </c>
      <c r="F27" s="1" t="s">
        <v>16</v>
      </c>
      <c r="G27" s="1" t="s">
        <v>8</v>
      </c>
      <c r="H27" s="3" t="str">
        <f t="shared" si="0"/>
        <v>OK</v>
      </c>
      <c r="I27" s="3" t="str">
        <f t="shared" si="6"/>
        <v>OK</v>
      </c>
    </row>
    <row r="28" spans="2:26" x14ac:dyDescent="0.25">
      <c r="B28" s="1">
        <v>24</v>
      </c>
      <c r="C28" s="1" t="s">
        <v>10</v>
      </c>
      <c r="D28" s="1" t="s">
        <v>76</v>
      </c>
      <c r="E28" s="1">
        <v>1984</v>
      </c>
      <c r="F28" s="1" t="s">
        <v>16</v>
      </c>
      <c r="G28" s="1" t="s">
        <v>9</v>
      </c>
      <c r="H28" s="3" t="str">
        <f t="shared" si="0"/>
        <v>OK</v>
      </c>
      <c r="I28" s="3" t="str">
        <f t="shared" si="6"/>
        <v>OK</v>
      </c>
      <c r="P28" s="6" t="s">
        <v>22</v>
      </c>
      <c r="Q28" s="6"/>
      <c r="R28" s="6"/>
      <c r="S28" s="6"/>
    </row>
    <row r="29" spans="2:26" x14ac:dyDescent="0.25">
      <c r="B29" s="1">
        <v>25</v>
      </c>
      <c r="C29" s="1" t="s">
        <v>6</v>
      </c>
      <c r="D29" s="1" t="s">
        <v>72</v>
      </c>
      <c r="E29" s="1">
        <v>1988</v>
      </c>
      <c r="F29" s="1" t="s">
        <v>14</v>
      </c>
      <c r="G29" s="1" t="s">
        <v>7</v>
      </c>
      <c r="H29" s="3" t="str">
        <f t="shared" si="0"/>
        <v>OK</v>
      </c>
      <c r="I29" s="3" t="str">
        <f t="shared" si="6"/>
        <v>OK</v>
      </c>
    </row>
    <row r="30" spans="2:26" x14ac:dyDescent="0.25">
      <c r="B30" s="1">
        <v>26</v>
      </c>
      <c r="C30" s="1" t="s">
        <v>6</v>
      </c>
      <c r="D30" s="1" t="s">
        <v>68</v>
      </c>
      <c r="E30" s="1">
        <v>1988</v>
      </c>
      <c r="F30" s="1" t="s">
        <v>14</v>
      </c>
      <c r="G30" s="1" t="s">
        <v>8</v>
      </c>
      <c r="H30" s="3" t="str">
        <f t="shared" si="0"/>
        <v>OK</v>
      </c>
      <c r="I30" s="3" t="str">
        <f t="shared" si="6"/>
        <v>OK</v>
      </c>
      <c r="P30" s="8" t="s">
        <v>25</v>
      </c>
      <c r="Q30" s="8"/>
      <c r="R30" s="8"/>
      <c r="S30" s="8"/>
    </row>
    <row r="31" spans="2:26" x14ac:dyDescent="0.25">
      <c r="B31" s="1">
        <v>27</v>
      </c>
      <c r="C31" s="1" t="s">
        <v>6</v>
      </c>
      <c r="D31" s="1" t="s">
        <v>73</v>
      </c>
      <c r="E31" s="1">
        <v>1988</v>
      </c>
      <c r="F31" s="1" t="s">
        <v>14</v>
      </c>
      <c r="G31" s="1" t="s">
        <v>9</v>
      </c>
      <c r="H31" s="3" t="str">
        <f t="shared" si="0"/>
        <v>OK</v>
      </c>
      <c r="I31" s="3" t="str">
        <f t="shared" si="6"/>
        <v>OK</v>
      </c>
      <c r="P31" s="8" t="s">
        <v>29</v>
      </c>
      <c r="Q31" s="8"/>
      <c r="R31" s="8"/>
      <c r="S31" s="8"/>
    </row>
    <row r="32" spans="2:26" x14ac:dyDescent="0.25">
      <c r="B32" s="1">
        <v>28</v>
      </c>
      <c r="C32" s="1" t="s">
        <v>6</v>
      </c>
      <c r="D32" s="1" t="s">
        <v>73</v>
      </c>
      <c r="E32" s="1">
        <v>1988</v>
      </c>
      <c r="F32" s="1" t="s">
        <v>15</v>
      </c>
      <c r="G32" s="1" t="s">
        <v>7</v>
      </c>
      <c r="H32" s="3" t="str">
        <f t="shared" si="0"/>
        <v>OK</v>
      </c>
      <c r="I32" s="3" t="str">
        <f t="shared" si="6"/>
        <v>OK</v>
      </c>
    </row>
    <row r="33" spans="2:9" x14ac:dyDescent="0.25">
      <c r="B33" s="1">
        <v>29</v>
      </c>
      <c r="C33" s="1" t="s">
        <v>6</v>
      </c>
      <c r="D33" s="1" t="s">
        <v>73</v>
      </c>
      <c r="E33" s="1">
        <v>1988</v>
      </c>
      <c r="F33" s="1" t="s">
        <v>15</v>
      </c>
      <c r="G33" s="1" t="s">
        <v>8</v>
      </c>
      <c r="H33" s="3" t="str">
        <f t="shared" si="0"/>
        <v>OK</v>
      </c>
      <c r="I33" s="3" t="str">
        <f t="shared" si="6"/>
        <v>OK</v>
      </c>
    </row>
    <row r="34" spans="2:9" x14ac:dyDescent="0.25">
      <c r="B34" s="1">
        <v>30</v>
      </c>
      <c r="C34" s="1" t="s">
        <v>6</v>
      </c>
      <c r="D34" s="1" t="s">
        <v>73</v>
      </c>
      <c r="E34" s="1">
        <v>1988</v>
      </c>
      <c r="F34" s="1" t="s">
        <v>15</v>
      </c>
      <c r="G34" s="1" t="s">
        <v>9</v>
      </c>
      <c r="H34" s="3" t="str">
        <f t="shared" si="0"/>
        <v>OK</v>
      </c>
      <c r="I34" s="3" t="str">
        <f t="shared" si="6"/>
        <v>OK</v>
      </c>
    </row>
    <row r="35" spans="2:9" x14ac:dyDescent="0.25">
      <c r="B35" s="1">
        <v>31</v>
      </c>
      <c r="C35" s="1" t="s">
        <v>10</v>
      </c>
      <c r="D35" s="1" t="s">
        <v>68</v>
      </c>
      <c r="E35" s="1">
        <v>1988</v>
      </c>
      <c r="F35" s="1" t="s">
        <v>17</v>
      </c>
      <c r="G35" s="1" t="s">
        <v>7</v>
      </c>
      <c r="H35" s="3" t="str">
        <f t="shared" si="0"/>
        <v>OK</v>
      </c>
      <c r="I35" s="3" t="str">
        <f t="shared" si="6"/>
        <v>OK</v>
      </c>
    </row>
    <row r="36" spans="2:9" x14ac:dyDescent="0.25">
      <c r="B36" s="1">
        <v>32</v>
      </c>
      <c r="C36" s="1" t="s">
        <v>10</v>
      </c>
      <c r="D36" s="1" t="s">
        <v>73</v>
      </c>
      <c r="E36" s="1">
        <v>1988</v>
      </c>
      <c r="F36" s="1" t="s">
        <v>17</v>
      </c>
      <c r="G36" s="1" t="s">
        <v>8</v>
      </c>
      <c r="H36" s="3" t="str">
        <f t="shared" si="0"/>
        <v>OK</v>
      </c>
      <c r="I36" s="3" t="str">
        <f t="shared" si="6"/>
        <v>OK</v>
      </c>
    </row>
    <row r="37" spans="2:9" x14ac:dyDescent="0.25">
      <c r="B37" s="1">
        <v>33</v>
      </c>
      <c r="C37" s="1" t="s">
        <v>10</v>
      </c>
      <c r="D37" s="1" t="s">
        <v>77</v>
      </c>
      <c r="E37" s="1">
        <v>1988</v>
      </c>
      <c r="F37" s="1" t="s">
        <v>17</v>
      </c>
      <c r="G37" s="1" t="s">
        <v>9</v>
      </c>
      <c r="H37" s="3" t="str">
        <f t="shared" si="0"/>
        <v>OK</v>
      </c>
      <c r="I37" s="3" t="str">
        <f t="shared" si="6"/>
        <v>OK</v>
      </c>
    </row>
    <row r="38" spans="2:9" x14ac:dyDescent="0.25">
      <c r="B38" s="1">
        <v>34</v>
      </c>
      <c r="C38" s="1" t="s">
        <v>10</v>
      </c>
      <c r="D38" s="1" t="s">
        <v>68</v>
      </c>
      <c r="E38" s="1">
        <v>1988</v>
      </c>
      <c r="F38" s="1" t="s">
        <v>16</v>
      </c>
      <c r="G38" s="1" t="s">
        <v>7</v>
      </c>
      <c r="H38" s="3" t="str">
        <f t="shared" si="0"/>
        <v>OK</v>
      </c>
      <c r="I38" s="3" t="str">
        <f t="shared" si="6"/>
        <v>OK</v>
      </c>
    </row>
    <row r="39" spans="2:9" x14ac:dyDescent="0.25">
      <c r="B39" s="1">
        <v>35</v>
      </c>
      <c r="C39" s="1" t="s">
        <v>10</v>
      </c>
      <c r="D39" s="1" t="s">
        <v>73</v>
      </c>
      <c r="E39" s="1">
        <v>1988</v>
      </c>
      <c r="F39" s="1" t="s">
        <v>16</v>
      </c>
      <c r="G39" s="1" t="s">
        <v>8</v>
      </c>
      <c r="H39" s="3" t="str">
        <f t="shared" si="0"/>
        <v>OK</v>
      </c>
      <c r="I39" s="3" t="str">
        <f t="shared" si="6"/>
        <v>OK</v>
      </c>
    </row>
    <row r="40" spans="2:9" x14ac:dyDescent="0.25">
      <c r="B40" s="1">
        <v>36</v>
      </c>
      <c r="C40" s="1" t="s">
        <v>10</v>
      </c>
      <c r="D40" s="1" t="s">
        <v>66</v>
      </c>
      <c r="E40" s="1">
        <v>1988</v>
      </c>
      <c r="F40" s="1" t="s">
        <v>16</v>
      </c>
      <c r="G40" s="1" t="s">
        <v>9</v>
      </c>
      <c r="H40" s="3" t="str">
        <f t="shared" si="0"/>
        <v>OK</v>
      </c>
      <c r="I40" s="3" t="str">
        <f t="shared" si="6"/>
        <v>OK</v>
      </c>
    </row>
    <row r="41" spans="2:9" x14ac:dyDescent="0.25">
      <c r="B41" s="1">
        <v>37</v>
      </c>
      <c r="C41" s="1" t="s">
        <v>6</v>
      </c>
      <c r="D41" s="1" t="s">
        <v>74</v>
      </c>
      <c r="E41" s="1">
        <v>1992</v>
      </c>
      <c r="F41" s="1" t="s">
        <v>14</v>
      </c>
      <c r="G41" s="1" t="s">
        <v>7</v>
      </c>
      <c r="H41" s="3" t="str">
        <f t="shared" si="0"/>
        <v>OK</v>
      </c>
      <c r="I41" s="3" t="str">
        <f t="shared" si="6"/>
        <v>OK</v>
      </c>
    </row>
    <row r="42" spans="2:9" x14ac:dyDescent="0.25">
      <c r="B42" s="1">
        <v>38</v>
      </c>
      <c r="C42" s="1" t="s">
        <v>6</v>
      </c>
      <c r="D42" s="1" t="s">
        <v>78</v>
      </c>
      <c r="E42" s="1">
        <v>1992</v>
      </c>
      <c r="F42" s="1" t="s">
        <v>14</v>
      </c>
      <c r="G42" s="1" t="s">
        <v>8</v>
      </c>
      <c r="H42" s="3" t="str">
        <f t="shared" si="0"/>
        <v>OK</v>
      </c>
      <c r="I42" s="3" t="str">
        <f t="shared" si="6"/>
        <v>OK</v>
      </c>
    </row>
    <row r="43" spans="2:9" x14ac:dyDescent="0.25">
      <c r="B43" s="1">
        <v>39</v>
      </c>
      <c r="C43" s="1" t="s">
        <v>6</v>
      </c>
      <c r="D43" s="1" t="s">
        <v>72</v>
      </c>
      <c r="E43" s="1">
        <v>1992</v>
      </c>
      <c r="F43" s="1" t="s">
        <v>14</v>
      </c>
      <c r="G43" s="1" t="s">
        <v>9</v>
      </c>
      <c r="H43" s="3" t="str">
        <f t="shared" si="0"/>
        <v>OK</v>
      </c>
      <c r="I43" s="3" t="str">
        <f t="shared" si="6"/>
        <v>OK</v>
      </c>
    </row>
    <row r="44" spans="2:9" x14ac:dyDescent="0.25">
      <c r="B44" s="1">
        <v>40</v>
      </c>
      <c r="C44" s="1" t="s">
        <v>6</v>
      </c>
      <c r="D44" s="1" t="s">
        <v>73</v>
      </c>
      <c r="E44" s="1">
        <v>1992</v>
      </c>
      <c r="F44" s="1" t="s">
        <v>15</v>
      </c>
      <c r="G44" s="1" t="s">
        <v>7</v>
      </c>
      <c r="H44" s="3" t="str">
        <f t="shared" si="0"/>
        <v>OK</v>
      </c>
      <c r="I44" s="3" t="str">
        <f t="shared" si="6"/>
        <v>OK</v>
      </c>
    </row>
    <row r="45" spans="2:9" x14ac:dyDescent="0.25">
      <c r="B45" s="1">
        <v>41</v>
      </c>
      <c r="C45" s="1" t="s">
        <v>6</v>
      </c>
      <c r="D45" s="1" t="s">
        <v>73</v>
      </c>
      <c r="E45" s="1">
        <v>1992</v>
      </c>
      <c r="F45" s="1" t="s">
        <v>15</v>
      </c>
      <c r="G45" s="1" t="s">
        <v>8</v>
      </c>
      <c r="H45" s="3" t="str">
        <f t="shared" si="0"/>
        <v>OK</v>
      </c>
      <c r="I45" s="3" t="str">
        <f t="shared" si="6"/>
        <v>OK</v>
      </c>
    </row>
    <row r="46" spans="2:9" x14ac:dyDescent="0.25">
      <c r="B46" s="1">
        <v>42</v>
      </c>
      <c r="C46" s="1" t="s">
        <v>6</v>
      </c>
      <c r="D46" s="1" t="s">
        <v>73</v>
      </c>
      <c r="E46" s="1">
        <v>1992</v>
      </c>
      <c r="F46" s="1" t="s">
        <v>15</v>
      </c>
      <c r="G46" s="1" t="s">
        <v>9</v>
      </c>
      <c r="H46" s="3" t="str">
        <f t="shared" si="0"/>
        <v>OK</v>
      </c>
      <c r="I46" s="3" t="str">
        <f t="shared" si="6"/>
        <v>OK</v>
      </c>
    </row>
    <row r="47" spans="2:9" x14ac:dyDescent="0.25">
      <c r="B47" s="1">
        <v>43</v>
      </c>
      <c r="C47" s="1" t="s">
        <v>10</v>
      </c>
      <c r="D47" s="1" t="s">
        <v>78</v>
      </c>
      <c r="E47" s="1">
        <v>1992</v>
      </c>
      <c r="F47" s="1" t="s">
        <v>17</v>
      </c>
      <c r="G47" s="1" t="s">
        <v>7</v>
      </c>
      <c r="H47" s="3" t="str">
        <f t="shared" si="0"/>
        <v>OK</v>
      </c>
      <c r="I47" s="3" t="str">
        <f t="shared" si="6"/>
        <v>OK</v>
      </c>
    </row>
    <row r="48" spans="2:9" x14ac:dyDescent="0.25">
      <c r="B48" s="1">
        <v>44</v>
      </c>
      <c r="C48" s="1" t="s">
        <v>10</v>
      </c>
      <c r="D48" s="1" t="s">
        <v>79</v>
      </c>
      <c r="E48" s="1">
        <v>1992</v>
      </c>
      <c r="F48" s="1" t="s">
        <v>17</v>
      </c>
      <c r="G48" s="1" t="s">
        <v>8</v>
      </c>
      <c r="H48" s="3" t="str">
        <f t="shared" si="0"/>
        <v>OK</v>
      </c>
      <c r="I48" s="3" t="str">
        <f t="shared" si="6"/>
        <v>OK</v>
      </c>
    </row>
    <row r="49" spans="2:9" x14ac:dyDescent="0.25">
      <c r="B49" s="1">
        <v>45</v>
      </c>
      <c r="C49" s="1" t="s">
        <v>10</v>
      </c>
      <c r="D49" s="1" t="s">
        <v>76</v>
      </c>
      <c r="E49" s="1">
        <v>1992</v>
      </c>
      <c r="F49" s="1" t="s">
        <v>17</v>
      </c>
      <c r="G49" s="1" t="s">
        <v>9</v>
      </c>
      <c r="H49" s="3" t="str">
        <f t="shared" si="0"/>
        <v>OK</v>
      </c>
      <c r="I49" s="3" t="str">
        <f t="shared" si="6"/>
        <v>OK</v>
      </c>
    </row>
    <row r="50" spans="2:9" x14ac:dyDescent="0.25">
      <c r="B50" s="1">
        <v>46</v>
      </c>
      <c r="C50" s="1" t="s">
        <v>10</v>
      </c>
      <c r="D50" s="1" t="s">
        <v>73</v>
      </c>
      <c r="E50" s="1">
        <v>1992</v>
      </c>
      <c r="F50" s="1" t="s">
        <v>16</v>
      </c>
      <c r="G50" s="1" t="s">
        <v>7</v>
      </c>
      <c r="H50" s="3" t="str">
        <f t="shared" si="0"/>
        <v>OK</v>
      </c>
      <c r="I50" s="3" t="str">
        <f t="shared" si="6"/>
        <v>OK</v>
      </c>
    </row>
    <row r="51" spans="2:9" x14ac:dyDescent="0.25">
      <c r="B51" s="1">
        <v>47</v>
      </c>
      <c r="C51" s="1" t="s">
        <v>10</v>
      </c>
      <c r="D51" s="1" t="s">
        <v>79</v>
      </c>
      <c r="E51" s="1">
        <v>1992</v>
      </c>
      <c r="F51" s="1" t="s">
        <v>16</v>
      </c>
      <c r="G51" s="1" t="s">
        <v>8</v>
      </c>
      <c r="H51" s="3" t="str">
        <f t="shared" si="0"/>
        <v>OK</v>
      </c>
      <c r="I51" s="3" t="str">
        <f t="shared" si="6"/>
        <v>OK</v>
      </c>
    </row>
    <row r="52" spans="2:9" x14ac:dyDescent="0.25">
      <c r="B52" s="1">
        <v>48</v>
      </c>
      <c r="C52" s="1" t="s">
        <v>10</v>
      </c>
      <c r="D52" s="1" t="s">
        <v>80</v>
      </c>
      <c r="E52" s="1">
        <v>1992</v>
      </c>
      <c r="F52" s="1" t="s">
        <v>16</v>
      </c>
      <c r="G52" s="1" t="s">
        <v>9</v>
      </c>
      <c r="H52" s="3" t="str">
        <f t="shared" si="0"/>
        <v>OK</v>
      </c>
      <c r="I52" s="3" t="str">
        <f t="shared" si="6"/>
        <v>OK</v>
      </c>
    </row>
    <row r="53" spans="2:9" x14ac:dyDescent="0.25">
      <c r="B53" s="1">
        <v>49</v>
      </c>
      <c r="C53" s="1" t="s">
        <v>6</v>
      </c>
      <c r="D53" s="1" t="s">
        <v>75</v>
      </c>
      <c r="E53" s="1">
        <v>1996</v>
      </c>
      <c r="F53" s="1" t="s">
        <v>14</v>
      </c>
      <c r="G53" s="1" t="s">
        <v>7</v>
      </c>
      <c r="H53" s="3" t="str">
        <f t="shared" si="0"/>
        <v>OK</v>
      </c>
      <c r="I53" s="3" t="str">
        <f t="shared" si="6"/>
        <v>OK</v>
      </c>
    </row>
    <row r="54" spans="2:9" x14ac:dyDescent="0.25">
      <c r="B54" s="1">
        <v>50</v>
      </c>
      <c r="C54" s="1" t="s">
        <v>6</v>
      </c>
      <c r="D54" s="1" t="s">
        <v>73</v>
      </c>
      <c r="E54" s="1">
        <v>1996</v>
      </c>
      <c r="F54" s="1" t="s">
        <v>14</v>
      </c>
      <c r="G54" s="1" t="s">
        <v>8</v>
      </c>
      <c r="H54" s="3" t="str">
        <f t="shared" si="0"/>
        <v>OK</v>
      </c>
      <c r="I54" s="3" t="str">
        <f t="shared" si="6"/>
        <v>OK</v>
      </c>
    </row>
    <row r="55" spans="2:9" x14ac:dyDescent="0.25">
      <c r="B55" s="1">
        <v>51</v>
      </c>
      <c r="C55" s="1" t="s">
        <v>6</v>
      </c>
      <c r="D55" s="1" t="s">
        <v>67</v>
      </c>
      <c r="E55" s="1">
        <v>1996</v>
      </c>
      <c r="F55" s="1" t="s">
        <v>14</v>
      </c>
      <c r="G55" s="1" t="s">
        <v>9</v>
      </c>
      <c r="H55" s="3" t="str">
        <f t="shared" si="0"/>
        <v>OK</v>
      </c>
      <c r="I55" s="3" t="str">
        <f t="shared" si="6"/>
        <v>OK</v>
      </c>
    </row>
    <row r="56" spans="2:9" x14ac:dyDescent="0.25">
      <c r="B56" s="1">
        <v>52</v>
      </c>
      <c r="C56" s="1" t="s">
        <v>6</v>
      </c>
      <c r="D56" s="1" t="s">
        <v>73</v>
      </c>
      <c r="E56" s="1">
        <v>1996</v>
      </c>
      <c r="F56" s="1" t="s">
        <v>15</v>
      </c>
      <c r="G56" s="1" t="s">
        <v>7</v>
      </c>
      <c r="H56" s="3" t="str">
        <f t="shared" si="0"/>
        <v>OK</v>
      </c>
      <c r="I56" s="3" t="str">
        <f t="shared" si="6"/>
        <v>OK</v>
      </c>
    </row>
    <row r="57" spans="2:9" x14ac:dyDescent="0.25">
      <c r="B57" s="1">
        <v>53</v>
      </c>
      <c r="C57" s="1" t="s">
        <v>6</v>
      </c>
      <c r="D57" s="1" t="s">
        <v>73</v>
      </c>
      <c r="E57" s="1">
        <v>1996</v>
      </c>
      <c r="F57" s="1" t="s">
        <v>15</v>
      </c>
      <c r="G57" s="1" t="s">
        <v>8</v>
      </c>
      <c r="H57" s="3" t="str">
        <f t="shared" si="0"/>
        <v>OK</v>
      </c>
      <c r="I57" s="3" t="str">
        <f t="shared" si="6"/>
        <v>OK</v>
      </c>
    </row>
    <row r="58" spans="2:9" x14ac:dyDescent="0.25">
      <c r="B58" s="1">
        <v>54</v>
      </c>
      <c r="C58" s="1" t="s">
        <v>6</v>
      </c>
      <c r="D58" s="1" t="s">
        <v>81</v>
      </c>
      <c r="E58" s="1">
        <v>1996</v>
      </c>
      <c r="F58" s="1" t="s">
        <v>15</v>
      </c>
      <c r="G58" s="1" t="s">
        <v>9</v>
      </c>
      <c r="H58" s="3" t="str">
        <f t="shared" si="0"/>
        <v>OK</v>
      </c>
      <c r="I58" s="3" t="str">
        <f t="shared" si="6"/>
        <v>OK</v>
      </c>
    </row>
    <row r="59" spans="2:9" x14ac:dyDescent="0.25">
      <c r="B59" s="1">
        <v>55</v>
      </c>
      <c r="C59" s="1" t="s">
        <v>10</v>
      </c>
      <c r="D59" s="1" t="s">
        <v>82</v>
      </c>
      <c r="E59" s="1">
        <v>1996</v>
      </c>
      <c r="F59" s="1" t="s">
        <v>17</v>
      </c>
      <c r="G59" s="1" t="s">
        <v>7</v>
      </c>
      <c r="H59" s="3" t="str">
        <f t="shared" si="0"/>
        <v>OK</v>
      </c>
      <c r="I59" s="3" t="str">
        <f t="shared" si="6"/>
        <v>OK</v>
      </c>
    </row>
    <row r="60" spans="2:9" x14ac:dyDescent="0.25">
      <c r="B60" s="1">
        <v>56</v>
      </c>
      <c r="C60" s="1" t="s">
        <v>10</v>
      </c>
      <c r="D60" s="1" t="s">
        <v>77</v>
      </c>
      <c r="E60" s="1">
        <v>1996</v>
      </c>
      <c r="F60" s="1" t="s">
        <v>17</v>
      </c>
      <c r="G60" s="1" t="s">
        <v>8</v>
      </c>
      <c r="H60" s="3" t="str">
        <f t="shared" si="0"/>
        <v>OK</v>
      </c>
      <c r="I60" s="3" t="str">
        <f t="shared" si="6"/>
        <v>OK</v>
      </c>
    </row>
    <row r="61" spans="2:9" x14ac:dyDescent="0.25">
      <c r="B61" s="1">
        <v>57</v>
      </c>
      <c r="C61" s="1" t="s">
        <v>10</v>
      </c>
      <c r="D61" s="1" t="s">
        <v>83</v>
      </c>
      <c r="E61" s="1">
        <v>1996</v>
      </c>
      <c r="F61" s="1" t="s">
        <v>17</v>
      </c>
      <c r="G61" s="1" t="s">
        <v>9</v>
      </c>
      <c r="H61" s="3" t="str">
        <f t="shared" si="0"/>
        <v>OK</v>
      </c>
      <c r="I61" s="3" t="str">
        <f t="shared" si="6"/>
        <v>OK</v>
      </c>
    </row>
    <row r="62" spans="2:9" x14ac:dyDescent="0.25">
      <c r="B62" s="1">
        <v>58</v>
      </c>
      <c r="C62" s="1" t="s">
        <v>10</v>
      </c>
      <c r="D62" s="1" t="s">
        <v>73</v>
      </c>
      <c r="E62" s="1">
        <v>1996</v>
      </c>
      <c r="F62" s="1" t="s">
        <v>16</v>
      </c>
      <c r="G62" s="1" t="s">
        <v>7</v>
      </c>
      <c r="H62" s="3" t="str">
        <f t="shared" si="0"/>
        <v>OK</v>
      </c>
      <c r="I62" s="3" t="str">
        <f t="shared" si="6"/>
        <v>OK</v>
      </c>
    </row>
    <row r="63" spans="2:9" x14ac:dyDescent="0.25">
      <c r="B63" s="1">
        <v>59</v>
      </c>
      <c r="C63" s="1" t="s">
        <v>10</v>
      </c>
      <c r="D63" s="1" t="s">
        <v>84</v>
      </c>
      <c r="E63" s="1">
        <v>1996</v>
      </c>
      <c r="F63" s="1" t="s">
        <v>16</v>
      </c>
      <c r="G63" s="1" t="s">
        <v>8</v>
      </c>
      <c r="H63" s="3" t="str">
        <f t="shared" si="0"/>
        <v>OK</v>
      </c>
      <c r="I63" s="3" t="str">
        <f t="shared" si="6"/>
        <v>OK</v>
      </c>
    </row>
    <row r="64" spans="2:9" x14ac:dyDescent="0.25">
      <c r="B64" s="1">
        <v>60</v>
      </c>
      <c r="C64" s="1" t="s">
        <v>10</v>
      </c>
      <c r="D64" s="1" t="s">
        <v>69</v>
      </c>
      <c r="E64" s="1">
        <v>1996</v>
      </c>
      <c r="F64" s="1" t="s">
        <v>16</v>
      </c>
      <c r="G64" s="1" t="s">
        <v>9</v>
      </c>
      <c r="H64" s="3" t="str">
        <f t="shared" si="0"/>
        <v>OK</v>
      </c>
      <c r="I64" s="3" t="str">
        <f t="shared" si="6"/>
        <v>OK</v>
      </c>
    </row>
    <row r="65" spans="2:9" x14ac:dyDescent="0.25">
      <c r="B65" s="1">
        <v>61</v>
      </c>
      <c r="C65" s="1" t="s">
        <v>6</v>
      </c>
      <c r="D65" s="1" t="s">
        <v>85</v>
      </c>
      <c r="E65" s="1">
        <v>2000</v>
      </c>
      <c r="F65" s="1" t="s">
        <v>14</v>
      </c>
      <c r="G65" s="1" t="s">
        <v>7</v>
      </c>
      <c r="H65" s="3" t="str">
        <f t="shared" si="0"/>
        <v>OK</v>
      </c>
      <c r="I65" s="3" t="str">
        <f t="shared" si="6"/>
        <v>OK</v>
      </c>
    </row>
    <row r="66" spans="2:9" x14ac:dyDescent="0.25">
      <c r="B66" s="1">
        <v>62</v>
      </c>
      <c r="C66" s="1" t="s">
        <v>6</v>
      </c>
      <c r="D66" s="1" t="s">
        <v>68</v>
      </c>
      <c r="E66" s="1">
        <v>2000</v>
      </c>
      <c r="F66" s="1" t="s">
        <v>14</v>
      </c>
      <c r="G66" s="1" t="s">
        <v>8</v>
      </c>
      <c r="H66" s="3" t="str">
        <f t="shared" si="0"/>
        <v>OK</v>
      </c>
      <c r="I66" s="3" t="str">
        <f t="shared" si="6"/>
        <v>OK</v>
      </c>
    </row>
    <row r="67" spans="2:9" x14ac:dyDescent="0.25">
      <c r="B67" s="1">
        <v>63</v>
      </c>
      <c r="C67" s="1" t="s">
        <v>6</v>
      </c>
      <c r="D67" s="1" t="s">
        <v>78</v>
      </c>
      <c r="E67" s="1">
        <v>2000</v>
      </c>
      <c r="F67" s="1" t="s">
        <v>14</v>
      </c>
      <c r="G67" s="1" t="s">
        <v>9</v>
      </c>
      <c r="H67" s="3" t="str">
        <f t="shared" si="0"/>
        <v>OK</v>
      </c>
      <c r="I67" s="3" t="str">
        <f t="shared" si="6"/>
        <v>OK</v>
      </c>
    </row>
    <row r="68" spans="2:9" x14ac:dyDescent="0.25">
      <c r="B68" s="1">
        <v>64</v>
      </c>
      <c r="C68" s="1" t="s">
        <v>6</v>
      </c>
      <c r="D68" s="1" t="s">
        <v>82</v>
      </c>
      <c r="E68" s="1">
        <v>2000</v>
      </c>
      <c r="F68" s="1" t="s">
        <v>15</v>
      </c>
      <c r="G68" s="1" t="s">
        <v>7</v>
      </c>
      <c r="H68" s="3" t="str">
        <f t="shared" si="0"/>
        <v>OK</v>
      </c>
      <c r="I68" s="3" t="str">
        <f t="shared" si="6"/>
        <v>OK</v>
      </c>
    </row>
    <row r="69" spans="2:9" x14ac:dyDescent="0.25">
      <c r="B69" s="1">
        <v>65</v>
      </c>
      <c r="C69" s="1" t="s">
        <v>6</v>
      </c>
      <c r="D69" s="1" t="s">
        <v>78</v>
      </c>
      <c r="E69" s="1">
        <v>2000</v>
      </c>
      <c r="F69" s="1" t="s">
        <v>15</v>
      </c>
      <c r="G69" s="1" t="s">
        <v>8</v>
      </c>
      <c r="H69" s="3" t="str">
        <f t="shared" si="0"/>
        <v>OK</v>
      </c>
      <c r="I69" s="3" t="str">
        <f t="shared" si="6"/>
        <v>OK</v>
      </c>
    </row>
    <row r="70" spans="2:9" x14ac:dyDescent="0.25">
      <c r="B70" s="1">
        <v>66</v>
      </c>
      <c r="C70" s="1" t="s">
        <v>6</v>
      </c>
      <c r="D70" s="1" t="s">
        <v>74</v>
      </c>
      <c r="E70" s="1">
        <v>2000</v>
      </c>
      <c r="F70" s="1" t="s">
        <v>15</v>
      </c>
      <c r="G70" s="1" t="s">
        <v>9</v>
      </c>
      <c r="H70" s="3" t="str">
        <f t="shared" ref="H70:H133" si="12">IF(AND(E70&lt;=2020,E70&gt;=1980),"OK","Check")</f>
        <v>OK</v>
      </c>
      <c r="I70" s="3" t="str">
        <f t="shared" si="6"/>
        <v>OK</v>
      </c>
    </row>
    <row r="71" spans="2:9" x14ac:dyDescent="0.25">
      <c r="B71" s="1">
        <v>67</v>
      </c>
      <c r="C71" s="1" t="s">
        <v>10</v>
      </c>
      <c r="D71" s="1" t="s">
        <v>72</v>
      </c>
      <c r="E71" s="1">
        <v>2000</v>
      </c>
      <c r="F71" s="1" t="s">
        <v>17</v>
      </c>
      <c r="G71" s="1" t="s">
        <v>7</v>
      </c>
      <c r="H71" s="3" t="str">
        <f t="shared" si="12"/>
        <v>OK</v>
      </c>
      <c r="I71" s="3" t="str">
        <f t="shared" ref="I71:I134" si="13">IF(B71=B70+1,"OK","Check")</f>
        <v>OK</v>
      </c>
    </row>
    <row r="72" spans="2:9" x14ac:dyDescent="0.25">
      <c r="B72" s="1">
        <v>68</v>
      </c>
      <c r="C72" s="1" t="s">
        <v>10</v>
      </c>
      <c r="D72" s="1" t="s">
        <v>68</v>
      </c>
      <c r="E72" s="1">
        <v>2000</v>
      </c>
      <c r="F72" s="1" t="s">
        <v>17</v>
      </c>
      <c r="G72" s="1" t="s">
        <v>8</v>
      </c>
      <c r="H72" s="3" t="str">
        <f t="shared" si="12"/>
        <v>OK</v>
      </c>
      <c r="I72" s="3" t="str">
        <f t="shared" si="13"/>
        <v>OK</v>
      </c>
    </row>
    <row r="73" spans="2:9" x14ac:dyDescent="0.25">
      <c r="B73" s="1">
        <v>69</v>
      </c>
      <c r="C73" s="1" t="s">
        <v>10</v>
      </c>
      <c r="D73" s="1" t="s">
        <v>86</v>
      </c>
      <c r="E73" s="1">
        <v>2000</v>
      </c>
      <c r="F73" s="1" t="s">
        <v>17</v>
      </c>
      <c r="G73" s="1" t="s">
        <v>9</v>
      </c>
      <c r="H73" s="3" t="str">
        <f t="shared" si="12"/>
        <v>OK</v>
      </c>
      <c r="I73" s="3" t="str">
        <f t="shared" si="13"/>
        <v>OK</v>
      </c>
    </row>
    <row r="74" spans="2:9" x14ac:dyDescent="0.25">
      <c r="B74" s="1">
        <v>70</v>
      </c>
      <c r="C74" s="1" t="s">
        <v>10</v>
      </c>
      <c r="D74" s="1" t="s">
        <v>68</v>
      </c>
      <c r="E74" s="1">
        <v>2000</v>
      </c>
      <c r="F74" s="1" t="s">
        <v>16</v>
      </c>
      <c r="G74" s="1" t="s">
        <v>7</v>
      </c>
      <c r="H74" s="3" t="str">
        <f t="shared" si="12"/>
        <v>OK</v>
      </c>
      <c r="I74" s="3" t="str">
        <f t="shared" si="13"/>
        <v>OK</v>
      </c>
    </row>
    <row r="75" spans="2:9" x14ac:dyDescent="0.25">
      <c r="B75" s="1">
        <v>71</v>
      </c>
      <c r="C75" s="1" t="s">
        <v>10</v>
      </c>
      <c r="D75" s="1" t="s">
        <v>79</v>
      </c>
      <c r="E75" s="1">
        <v>2000</v>
      </c>
      <c r="F75" s="1" t="s">
        <v>16</v>
      </c>
      <c r="G75" s="1" t="s">
        <v>8</v>
      </c>
      <c r="H75" s="3" t="str">
        <f t="shared" si="12"/>
        <v>OK</v>
      </c>
      <c r="I75" s="3" t="str">
        <f t="shared" si="13"/>
        <v>OK</v>
      </c>
    </row>
    <row r="76" spans="2:9" x14ac:dyDescent="0.25">
      <c r="B76" s="1">
        <v>72</v>
      </c>
      <c r="C76" s="1" t="s">
        <v>10</v>
      </c>
      <c r="D76" s="1" t="s">
        <v>69</v>
      </c>
      <c r="E76" s="1">
        <v>2000</v>
      </c>
      <c r="F76" s="1" t="s">
        <v>16</v>
      </c>
      <c r="G76" s="1" t="s">
        <v>9</v>
      </c>
      <c r="H76" s="3" t="str">
        <f t="shared" si="12"/>
        <v>OK</v>
      </c>
      <c r="I76" s="3" t="str">
        <f t="shared" si="13"/>
        <v>OK</v>
      </c>
    </row>
    <row r="77" spans="2:9" x14ac:dyDescent="0.25">
      <c r="B77" s="1">
        <v>73</v>
      </c>
      <c r="C77" s="1" t="s">
        <v>6</v>
      </c>
      <c r="D77" s="1" t="s">
        <v>87</v>
      </c>
      <c r="E77" s="1">
        <v>2004</v>
      </c>
      <c r="F77" s="1" t="s">
        <v>14</v>
      </c>
      <c r="G77" s="1" t="s">
        <v>7</v>
      </c>
      <c r="H77" s="3" t="str">
        <f t="shared" si="12"/>
        <v>OK</v>
      </c>
      <c r="I77" s="3" t="str">
        <f t="shared" si="13"/>
        <v>OK</v>
      </c>
    </row>
    <row r="78" spans="2:9" x14ac:dyDescent="0.25">
      <c r="B78" s="1">
        <v>74</v>
      </c>
      <c r="C78" s="1" t="s">
        <v>6</v>
      </c>
      <c r="D78" s="1" t="s">
        <v>72</v>
      </c>
      <c r="E78" s="1">
        <v>2004</v>
      </c>
      <c r="F78" s="1" t="s">
        <v>14</v>
      </c>
      <c r="G78" s="1" t="s">
        <v>8</v>
      </c>
      <c r="H78" s="3" t="str">
        <f t="shared" si="12"/>
        <v>OK</v>
      </c>
      <c r="I78" s="3" t="str">
        <f t="shared" si="13"/>
        <v>OK</v>
      </c>
    </row>
    <row r="79" spans="2:9" x14ac:dyDescent="0.25">
      <c r="B79" s="1">
        <v>75</v>
      </c>
      <c r="C79" s="1" t="s">
        <v>6</v>
      </c>
      <c r="D79" s="1" t="s">
        <v>73</v>
      </c>
      <c r="E79" s="1">
        <v>2004</v>
      </c>
      <c r="F79" s="1" t="s">
        <v>14</v>
      </c>
      <c r="G79" s="1" t="s">
        <v>9</v>
      </c>
      <c r="H79" s="3" t="str">
        <f t="shared" si="12"/>
        <v>OK</v>
      </c>
      <c r="I79" s="3" t="str">
        <f t="shared" si="13"/>
        <v>OK</v>
      </c>
    </row>
    <row r="80" spans="2:9" x14ac:dyDescent="0.25">
      <c r="B80" s="1">
        <v>76</v>
      </c>
      <c r="C80" s="1" t="s">
        <v>6</v>
      </c>
      <c r="D80" s="1" t="s">
        <v>88</v>
      </c>
      <c r="E80" s="1">
        <v>2004</v>
      </c>
      <c r="F80" s="1" t="s">
        <v>15</v>
      </c>
      <c r="G80" s="1" t="s">
        <v>7</v>
      </c>
      <c r="H80" s="3" t="str">
        <f t="shared" si="12"/>
        <v>OK</v>
      </c>
      <c r="I80" s="3" t="str">
        <f t="shared" si="13"/>
        <v>OK</v>
      </c>
    </row>
    <row r="81" spans="2:9" x14ac:dyDescent="0.25">
      <c r="B81" s="1">
        <v>77</v>
      </c>
      <c r="C81" s="1" t="s">
        <v>6</v>
      </c>
      <c r="D81" s="1" t="s">
        <v>73</v>
      </c>
      <c r="E81" s="1">
        <v>2004</v>
      </c>
      <c r="F81" s="1" t="s">
        <v>15</v>
      </c>
      <c r="G81" s="1" t="s">
        <v>8</v>
      </c>
      <c r="H81" s="3" t="str">
        <f t="shared" si="12"/>
        <v>OK</v>
      </c>
      <c r="I81" s="3" t="str">
        <f t="shared" si="13"/>
        <v>OK</v>
      </c>
    </row>
    <row r="82" spans="2:9" x14ac:dyDescent="0.25">
      <c r="B82" s="1">
        <v>78</v>
      </c>
      <c r="C82" s="1" t="s">
        <v>6</v>
      </c>
      <c r="D82" s="1" t="s">
        <v>73</v>
      </c>
      <c r="E82" s="1">
        <v>2004</v>
      </c>
      <c r="F82" s="1" t="s">
        <v>15</v>
      </c>
      <c r="G82" s="1" t="s">
        <v>9</v>
      </c>
      <c r="H82" s="3" t="str">
        <f t="shared" si="12"/>
        <v>OK</v>
      </c>
      <c r="I82" s="3" t="str">
        <f t="shared" si="13"/>
        <v>OK</v>
      </c>
    </row>
    <row r="83" spans="2:9" x14ac:dyDescent="0.25">
      <c r="B83" s="1">
        <v>79</v>
      </c>
      <c r="C83" s="1" t="s">
        <v>10</v>
      </c>
      <c r="D83" s="1" t="s">
        <v>82</v>
      </c>
      <c r="E83" s="1">
        <v>2004</v>
      </c>
      <c r="F83" s="1" t="s">
        <v>17</v>
      </c>
      <c r="G83" s="1" t="s">
        <v>7</v>
      </c>
      <c r="H83" s="3" t="str">
        <f t="shared" si="12"/>
        <v>OK</v>
      </c>
      <c r="I83" s="3" t="str">
        <f t="shared" si="13"/>
        <v>OK</v>
      </c>
    </row>
    <row r="84" spans="2:9" x14ac:dyDescent="0.25">
      <c r="B84" s="1">
        <v>80</v>
      </c>
      <c r="C84" s="1" t="s">
        <v>10</v>
      </c>
      <c r="D84" s="1" t="s">
        <v>68</v>
      </c>
      <c r="E84" s="1">
        <v>2004</v>
      </c>
      <c r="F84" s="1" t="s">
        <v>17</v>
      </c>
      <c r="G84" s="1" t="s">
        <v>8</v>
      </c>
      <c r="H84" s="3" t="str">
        <f t="shared" si="12"/>
        <v>OK</v>
      </c>
      <c r="I84" s="3" t="str">
        <f t="shared" si="13"/>
        <v>OK</v>
      </c>
    </row>
    <row r="85" spans="2:9" x14ac:dyDescent="0.25">
      <c r="B85" s="1">
        <v>81</v>
      </c>
      <c r="C85" s="1" t="s">
        <v>10</v>
      </c>
      <c r="D85" s="1" t="s">
        <v>86</v>
      </c>
      <c r="E85" s="1">
        <v>2004</v>
      </c>
      <c r="F85" s="1" t="s">
        <v>17</v>
      </c>
      <c r="G85" s="1" t="s">
        <v>9</v>
      </c>
      <c r="H85" s="3" t="str">
        <f t="shared" si="12"/>
        <v>OK</v>
      </c>
      <c r="I85" s="3" t="str">
        <f t="shared" si="13"/>
        <v>OK</v>
      </c>
    </row>
    <row r="86" spans="2:9" x14ac:dyDescent="0.25">
      <c r="B86" s="1">
        <v>82</v>
      </c>
      <c r="C86" s="1" t="s">
        <v>10</v>
      </c>
      <c r="D86" s="1" t="s">
        <v>68</v>
      </c>
      <c r="E86" s="1">
        <v>2004</v>
      </c>
      <c r="F86" s="1" t="s">
        <v>16</v>
      </c>
      <c r="G86" s="1" t="s">
        <v>7</v>
      </c>
      <c r="H86" s="3" t="str">
        <f t="shared" si="12"/>
        <v>OK</v>
      </c>
      <c r="I86" s="3" t="str">
        <f t="shared" si="13"/>
        <v>OK</v>
      </c>
    </row>
    <row r="87" spans="2:9" x14ac:dyDescent="0.25">
      <c r="B87" s="1">
        <v>83</v>
      </c>
      <c r="C87" s="1" t="s">
        <v>10</v>
      </c>
      <c r="D87" s="1" t="s">
        <v>68</v>
      </c>
      <c r="E87" s="1">
        <v>2004</v>
      </c>
      <c r="F87" s="1" t="s">
        <v>16</v>
      </c>
      <c r="G87" s="1" t="s">
        <v>8</v>
      </c>
      <c r="H87" s="3" t="str">
        <f t="shared" si="12"/>
        <v>OK</v>
      </c>
      <c r="I87" s="3" t="str">
        <f t="shared" si="13"/>
        <v>OK</v>
      </c>
    </row>
    <row r="88" spans="2:9" x14ac:dyDescent="0.25">
      <c r="B88" s="1">
        <v>84</v>
      </c>
      <c r="C88" s="1" t="s">
        <v>10</v>
      </c>
      <c r="D88" s="1" t="s">
        <v>68</v>
      </c>
      <c r="E88" s="1">
        <v>2004</v>
      </c>
      <c r="F88" s="1" t="s">
        <v>16</v>
      </c>
      <c r="G88" s="1" t="s">
        <v>9</v>
      </c>
      <c r="H88" s="3" t="str">
        <f t="shared" si="12"/>
        <v>OK</v>
      </c>
      <c r="I88" s="3" t="str">
        <f t="shared" si="13"/>
        <v>OK</v>
      </c>
    </row>
    <row r="89" spans="2:9" x14ac:dyDescent="0.25">
      <c r="B89" s="1">
        <v>85</v>
      </c>
      <c r="C89" s="1" t="s">
        <v>6</v>
      </c>
      <c r="D89" s="1" t="s">
        <v>68</v>
      </c>
      <c r="E89" s="1">
        <v>2008</v>
      </c>
      <c r="F89" s="1" t="s">
        <v>14</v>
      </c>
      <c r="G89" s="1" t="s">
        <v>7</v>
      </c>
      <c r="H89" s="3" t="str">
        <f t="shared" si="12"/>
        <v>OK</v>
      </c>
      <c r="I89" s="3" t="str">
        <f t="shared" si="13"/>
        <v>OK</v>
      </c>
    </row>
    <row r="90" spans="2:9" x14ac:dyDescent="0.25">
      <c r="B90" s="1">
        <v>86</v>
      </c>
      <c r="C90" s="1" t="s">
        <v>6</v>
      </c>
      <c r="D90" s="1" t="s">
        <v>68</v>
      </c>
      <c r="E90" s="1">
        <v>2008</v>
      </c>
      <c r="F90" s="1" t="s">
        <v>14</v>
      </c>
      <c r="G90" s="1" t="s">
        <v>8</v>
      </c>
      <c r="H90" s="3" t="str">
        <f t="shared" si="12"/>
        <v>OK</v>
      </c>
      <c r="I90" s="3" t="str">
        <f t="shared" si="13"/>
        <v>OK</v>
      </c>
    </row>
    <row r="91" spans="2:9" x14ac:dyDescent="0.25">
      <c r="B91" s="1">
        <v>87</v>
      </c>
      <c r="C91" s="1" t="s">
        <v>6</v>
      </c>
      <c r="D91" s="1" t="s">
        <v>75</v>
      </c>
      <c r="E91" s="1">
        <v>2008</v>
      </c>
      <c r="F91" s="1" t="s">
        <v>14</v>
      </c>
      <c r="G91" s="1" t="s">
        <v>9</v>
      </c>
      <c r="H91" s="3" t="str">
        <f t="shared" si="12"/>
        <v>OK</v>
      </c>
      <c r="I91" s="3" t="str">
        <f t="shared" si="13"/>
        <v>OK</v>
      </c>
    </row>
    <row r="92" spans="2:9" x14ac:dyDescent="0.25">
      <c r="B92" s="1">
        <v>88</v>
      </c>
      <c r="C92" s="1" t="s">
        <v>6</v>
      </c>
      <c r="D92" s="1" t="s">
        <v>78</v>
      </c>
      <c r="E92" s="1">
        <v>2008</v>
      </c>
      <c r="F92" s="1" t="s">
        <v>15</v>
      </c>
      <c r="G92" s="1" t="s">
        <v>7</v>
      </c>
      <c r="H92" s="3" t="str">
        <f t="shared" si="12"/>
        <v>OK</v>
      </c>
      <c r="I92" s="3" t="str">
        <f t="shared" si="13"/>
        <v>OK</v>
      </c>
    </row>
    <row r="93" spans="2:9" x14ac:dyDescent="0.25">
      <c r="B93" s="1">
        <v>89</v>
      </c>
      <c r="C93" s="1" t="s">
        <v>6</v>
      </c>
      <c r="D93" s="1" t="s">
        <v>87</v>
      </c>
      <c r="E93" s="1">
        <v>2008</v>
      </c>
      <c r="F93" s="1" t="s">
        <v>15</v>
      </c>
      <c r="G93" s="1" t="s">
        <v>8</v>
      </c>
      <c r="H93" s="3" t="str">
        <f t="shared" si="12"/>
        <v>OK</v>
      </c>
      <c r="I93" s="3" t="str">
        <f t="shared" si="13"/>
        <v>OK</v>
      </c>
    </row>
    <row r="94" spans="2:9" x14ac:dyDescent="0.25">
      <c r="B94" s="1">
        <v>90</v>
      </c>
      <c r="C94" s="1" t="s">
        <v>6</v>
      </c>
      <c r="D94" s="1" t="s">
        <v>86</v>
      </c>
      <c r="E94" s="1">
        <v>2008</v>
      </c>
      <c r="F94" s="1" t="s">
        <v>15</v>
      </c>
      <c r="G94" s="1" t="s">
        <v>9</v>
      </c>
      <c r="H94" s="3" t="str">
        <f t="shared" si="12"/>
        <v>OK</v>
      </c>
      <c r="I94" s="3" t="str">
        <f t="shared" si="13"/>
        <v>OK</v>
      </c>
    </row>
    <row r="95" spans="2:9" x14ac:dyDescent="0.25">
      <c r="B95" s="1">
        <v>91</v>
      </c>
      <c r="C95" s="1" t="s">
        <v>10</v>
      </c>
      <c r="D95" s="1" t="s">
        <v>68</v>
      </c>
      <c r="E95" s="1">
        <v>2008</v>
      </c>
      <c r="F95" s="1" t="s">
        <v>17</v>
      </c>
      <c r="G95" s="1" t="s">
        <v>7</v>
      </c>
      <c r="H95" s="3" t="str">
        <f t="shared" si="12"/>
        <v>OK</v>
      </c>
      <c r="I95" s="3" t="str">
        <f t="shared" si="13"/>
        <v>OK</v>
      </c>
    </row>
    <row r="96" spans="2:9" x14ac:dyDescent="0.25">
      <c r="B96" s="1">
        <v>92</v>
      </c>
      <c r="C96" s="1" t="s">
        <v>10</v>
      </c>
      <c r="D96" s="1" t="s">
        <v>85</v>
      </c>
      <c r="E96" s="1">
        <v>2008</v>
      </c>
      <c r="F96" s="1" t="s">
        <v>17</v>
      </c>
      <c r="G96" s="1" t="s">
        <v>8</v>
      </c>
      <c r="H96" s="3" t="str">
        <f t="shared" si="12"/>
        <v>OK</v>
      </c>
      <c r="I96" s="3" t="str">
        <f t="shared" si="13"/>
        <v>OK</v>
      </c>
    </row>
    <row r="97" spans="2:9" x14ac:dyDescent="0.25">
      <c r="B97" s="1">
        <v>93</v>
      </c>
      <c r="C97" s="1" t="s">
        <v>10</v>
      </c>
      <c r="D97" s="1" t="s">
        <v>89</v>
      </c>
      <c r="E97" s="1">
        <v>2008</v>
      </c>
      <c r="F97" s="1" t="s">
        <v>17</v>
      </c>
      <c r="G97" s="1" t="s">
        <v>9</v>
      </c>
      <c r="H97" s="3" t="str">
        <f t="shared" si="12"/>
        <v>OK</v>
      </c>
      <c r="I97" s="3" t="str">
        <f t="shared" si="13"/>
        <v>OK</v>
      </c>
    </row>
    <row r="98" spans="2:9" x14ac:dyDescent="0.25">
      <c r="B98" s="1">
        <v>94</v>
      </c>
      <c r="C98" s="1" t="s">
        <v>10</v>
      </c>
      <c r="D98" s="1" t="s">
        <v>84</v>
      </c>
      <c r="E98" s="1">
        <v>2008</v>
      </c>
      <c r="F98" s="1" t="s">
        <v>16</v>
      </c>
      <c r="G98" s="1" t="s">
        <v>7</v>
      </c>
      <c r="H98" s="3" t="str">
        <f t="shared" si="12"/>
        <v>OK</v>
      </c>
      <c r="I98" s="3" t="str">
        <f t="shared" si="13"/>
        <v>OK</v>
      </c>
    </row>
    <row r="99" spans="2:9" x14ac:dyDescent="0.25">
      <c r="B99" s="1">
        <v>95</v>
      </c>
      <c r="C99" s="1" t="s">
        <v>10</v>
      </c>
      <c r="D99" s="1" t="s">
        <v>90</v>
      </c>
      <c r="E99" s="1">
        <v>2008</v>
      </c>
      <c r="F99" s="1" t="s">
        <v>16</v>
      </c>
      <c r="G99" s="1" t="s">
        <v>8</v>
      </c>
      <c r="H99" s="3" t="str">
        <f t="shared" si="12"/>
        <v>OK</v>
      </c>
      <c r="I99" s="3" t="str">
        <f t="shared" si="13"/>
        <v>OK</v>
      </c>
    </row>
    <row r="100" spans="2:9" x14ac:dyDescent="0.25">
      <c r="B100" s="1">
        <v>96</v>
      </c>
      <c r="C100" s="1" t="s">
        <v>10</v>
      </c>
      <c r="D100" s="1" t="s">
        <v>68</v>
      </c>
      <c r="E100" s="1">
        <v>2008</v>
      </c>
      <c r="F100" s="1" t="s">
        <v>16</v>
      </c>
      <c r="G100" s="1" t="s">
        <v>9</v>
      </c>
      <c r="H100" s="3" t="str">
        <f t="shared" si="12"/>
        <v>OK</v>
      </c>
      <c r="I100" s="3" t="str">
        <f t="shared" si="13"/>
        <v>OK</v>
      </c>
    </row>
    <row r="101" spans="2:9" x14ac:dyDescent="0.25">
      <c r="B101" s="1">
        <v>97</v>
      </c>
      <c r="C101" s="1" t="s">
        <v>6</v>
      </c>
      <c r="D101" s="1" t="s">
        <v>75</v>
      </c>
      <c r="E101" s="1">
        <v>2012</v>
      </c>
      <c r="F101" s="1" t="s">
        <v>14</v>
      </c>
      <c r="G101" s="1" t="s">
        <v>7</v>
      </c>
      <c r="H101" s="3" t="str">
        <f t="shared" si="12"/>
        <v>OK</v>
      </c>
      <c r="I101" s="3" t="str">
        <f t="shared" si="13"/>
        <v>OK</v>
      </c>
    </row>
    <row r="102" spans="2:9" x14ac:dyDescent="0.25">
      <c r="B102" s="1">
        <v>98</v>
      </c>
      <c r="C102" s="1" t="s">
        <v>6</v>
      </c>
      <c r="D102" s="1" t="s">
        <v>68</v>
      </c>
      <c r="E102" s="1">
        <v>2012</v>
      </c>
      <c r="F102" s="1" t="s">
        <v>14</v>
      </c>
      <c r="G102" s="1" t="s">
        <v>8</v>
      </c>
      <c r="H102" s="3" t="str">
        <f t="shared" si="12"/>
        <v>OK</v>
      </c>
      <c r="I102" s="3" t="str">
        <f t="shared" si="13"/>
        <v>OK</v>
      </c>
    </row>
    <row r="103" spans="2:9" x14ac:dyDescent="0.25">
      <c r="B103" s="1">
        <v>99</v>
      </c>
      <c r="C103" s="1" t="s">
        <v>6</v>
      </c>
      <c r="D103" s="1" t="s">
        <v>73</v>
      </c>
      <c r="E103" s="1">
        <v>2012</v>
      </c>
      <c r="F103" s="1" t="s">
        <v>14</v>
      </c>
      <c r="G103" s="1" t="s">
        <v>9</v>
      </c>
      <c r="H103" s="3" t="str">
        <f t="shared" si="12"/>
        <v>OK</v>
      </c>
      <c r="I103" s="3" t="str">
        <f t="shared" si="13"/>
        <v>OK</v>
      </c>
    </row>
    <row r="104" spans="2:9" x14ac:dyDescent="0.25">
      <c r="B104" s="1">
        <v>100</v>
      </c>
      <c r="C104" s="1" t="s">
        <v>6</v>
      </c>
      <c r="D104" s="1" t="s">
        <v>73</v>
      </c>
      <c r="E104" s="1">
        <v>2012</v>
      </c>
      <c r="F104" s="1" t="s">
        <v>15</v>
      </c>
      <c r="G104" s="1" t="s">
        <v>7</v>
      </c>
      <c r="H104" s="3" t="str">
        <f t="shared" si="12"/>
        <v>OK</v>
      </c>
      <c r="I104" s="3" t="str">
        <f t="shared" si="13"/>
        <v>OK</v>
      </c>
    </row>
    <row r="105" spans="2:9" x14ac:dyDescent="0.25">
      <c r="B105" s="1">
        <v>101</v>
      </c>
      <c r="C105" s="1" t="s">
        <v>6</v>
      </c>
      <c r="D105" s="1" t="s">
        <v>75</v>
      </c>
      <c r="E105" s="1">
        <v>2012</v>
      </c>
      <c r="F105" s="1" t="s">
        <v>15</v>
      </c>
      <c r="G105" s="1" t="s">
        <v>8</v>
      </c>
      <c r="H105" s="3" t="str">
        <f t="shared" si="12"/>
        <v>OK</v>
      </c>
      <c r="I105" s="3" t="str">
        <f t="shared" si="13"/>
        <v>OK</v>
      </c>
    </row>
    <row r="106" spans="2:9" x14ac:dyDescent="0.25">
      <c r="B106" s="1">
        <v>102</v>
      </c>
      <c r="C106" s="1" t="s">
        <v>6</v>
      </c>
      <c r="D106" s="1" t="s">
        <v>74</v>
      </c>
      <c r="E106" s="1">
        <v>2012</v>
      </c>
      <c r="F106" s="1" t="s">
        <v>15</v>
      </c>
      <c r="G106" s="1" t="s">
        <v>9</v>
      </c>
      <c r="H106" s="3" t="str">
        <f t="shared" si="12"/>
        <v>OK</v>
      </c>
      <c r="I106" s="3" t="str">
        <f t="shared" si="13"/>
        <v>OK</v>
      </c>
    </row>
    <row r="107" spans="2:9" x14ac:dyDescent="0.25">
      <c r="B107" s="1">
        <v>103</v>
      </c>
      <c r="C107" s="1" t="s">
        <v>10</v>
      </c>
      <c r="D107" s="1" t="s">
        <v>68</v>
      </c>
      <c r="E107" s="1">
        <v>2012</v>
      </c>
      <c r="F107" s="1" t="s">
        <v>17</v>
      </c>
      <c r="G107" s="1" t="s">
        <v>7</v>
      </c>
      <c r="H107" s="3" t="str">
        <f t="shared" si="12"/>
        <v>OK</v>
      </c>
      <c r="I107" s="3" t="str">
        <f t="shared" si="13"/>
        <v>OK</v>
      </c>
    </row>
    <row r="108" spans="2:9" x14ac:dyDescent="0.25">
      <c r="B108" s="1">
        <v>104</v>
      </c>
      <c r="C108" s="1" t="s">
        <v>10</v>
      </c>
      <c r="D108" s="1" t="s">
        <v>68</v>
      </c>
      <c r="E108" s="1">
        <v>2012</v>
      </c>
      <c r="F108" s="1" t="s">
        <v>17</v>
      </c>
      <c r="G108" s="1" t="s">
        <v>8</v>
      </c>
      <c r="H108" s="3" t="str">
        <f t="shared" si="12"/>
        <v>OK</v>
      </c>
      <c r="I108" s="3" t="str">
        <f t="shared" si="13"/>
        <v>OK</v>
      </c>
    </row>
    <row r="109" spans="2:9" x14ac:dyDescent="0.25">
      <c r="B109" s="1">
        <v>105</v>
      </c>
      <c r="C109" s="1" t="s">
        <v>10</v>
      </c>
      <c r="D109" s="1" t="s">
        <v>73</v>
      </c>
      <c r="E109" s="1">
        <v>2012</v>
      </c>
      <c r="F109" s="1" t="s">
        <v>17</v>
      </c>
      <c r="G109" s="1" t="s">
        <v>9</v>
      </c>
      <c r="H109" s="3" t="str">
        <f t="shared" si="12"/>
        <v>OK</v>
      </c>
      <c r="I109" s="3" t="str">
        <f t="shared" si="13"/>
        <v>OK</v>
      </c>
    </row>
    <row r="110" spans="2:9" x14ac:dyDescent="0.25">
      <c r="B110" s="1">
        <v>106</v>
      </c>
      <c r="C110" s="1" t="s">
        <v>10</v>
      </c>
      <c r="D110" s="1" t="s">
        <v>73</v>
      </c>
      <c r="E110" s="1">
        <v>2012</v>
      </c>
      <c r="F110" s="1" t="s">
        <v>16</v>
      </c>
      <c r="G110" s="1" t="s">
        <v>7</v>
      </c>
      <c r="H110" s="3" t="str">
        <f t="shared" si="12"/>
        <v>OK</v>
      </c>
      <c r="I110" s="3" t="str">
        <f t="shared" si="13"/>
        <v>OK</v>
      </c>
    </row>
    <row r="111" spans="2:9" x14ac:dyDescent="0.25">
      <c r="B111" s="1">
        <v>107</v>
      </c>
      <c r="C111" s="1" t="s">
        <v>10</v>
      </c>
      <c r="D111" s="1" t="s">
        <v>73</v>
      </c>
      <c r="E111" s="1">
        <v>2012</v>
      </c>
      <c r="F111" s="1" t="s">
        <v>16</v>
      </c>
      <c r="G111" s="1" t="s">
        <v>8</v>
      </c>
      <c r="H111" s="3" t="str">
        <f t="shared" si="12"/>
        <v>OK</v>
      </c>
      <c r="I111" s="3" t="str">
        <f t="shared" si="13"/>
        <v>OK</v>
      </c>
    </row>
    <row r="112" spans="2:9" x14ac:dyDescent="0.25">
      <c r="B112" s="1">
        <v>108</v>
      </c>
      <c r="C112" s="1" t="s">
        <v>10</v>
      </c>
      <c r="D112" s="1" t="s">
        <v>68</v>
      </c>
      <c r="E112" s="1">
        <v>2012</v>
      </c>
      <c r="F112" s="1" t="s">
        <v>16</v>
      </c>
      <c r="G112" s="1" t="s">
        <v>9</v>
      </c>
      <c r="H112" s="3" t="str">
        <f t="shared" si="12"/>
        <v>OK</v>
      </c>
      <c r="I112" s="3" t="str">
        <f t="shared" si="13"/>
        <v>OK</v>
      </c>
    </row>
    <row r="113" spans="2:9" x14ac:dyDescent="0.25">
      <c r="B113" s="1">
        <v>109</v>
      </c>
      <c r="C113" s="1" t="s">
        <v>6</v>
      </c>
      <c r="D113" s="1" t="s">
        <v>82</v>
      </c>
      <c r="E113" s="1">
        <v>2016</v>
      </c>
      <c r="F113" s="1" t="s">
        <v>14</v>
      </c>
      <c r="G113" s="1" t="s">
        <v>7</v>
      </c>
      <c r="H113" s="3" t="str">
        <f t="shared" si="12"/>
        <v>OK</v>
      </c>
      <c r="I113" s="3" t="str">
        <f t="shared" si="13"/>
        <v>OK</v>
      </c>
    </row>
    <row r="114" spans="2:9" x14ac:dyDescent="0.25">
      <c r="B114" s="1">
        <v>110</v>
      </c>
      <c r="C114" s="1" t="s">
        <v>6</v>
      </c>
      <c r="D114" s="1" t="s">
        <v>70</v>
      </c>
      <c r="E114" s="1">
        <v>2016</v>
      </c>
      <c r="F114" s="1" t="s">
        <v>14</v>
      </c>
      <c r="G114" s="1" t="s">
        <v>8</v>
      </c>
      <c r="H114" s="3" t="str">
        <f t="shared" si="12"/>
        <v>OK</v>
      </c>
      <c r="I114" s="3" t="str">
        <f t="shared" si="13"/>
        <v>OK</v>
      </c>
    </row>
    <row r="115" spans="2:9" x14ac:dyDescent="0.25">
      <c r="B115" s="1">
        <v>111</v>
      </c>
      <c r="C115" s="1" t="s">
        <v>6</v>
      </c>
      <c r="D115" s="1" t="s">
        <v>91</v>
      </c>
      <c r="E115" s="1">
        <v>2016</v>
      </c>
      <c r="F115" s="1" t="s">
        <v>14</v>
      </c>
      <c r="G115" s="1" t="s">
        <v>9</v>
      </c>
      <c r="H115" s="3" t="str">
        <f t="shared" si="12"/>
        <v>OK</v>
      </c>
      <c r="I115" s="3" t="str">
        <f t="shared" si="13"/>
        <v>OK</v>
      </c>
    </row>
    <row r="116" spans="2:9" x14ac:dyDescent="0.25">
      <c r="B116" s="1">
        <v>112</v>
      </c>
      <c r="C116" s="1" t="s">
        <v>6</v>
      </c>
      <c r="D116" s="1" t="s">
        <v>75</v>
      </c>
      <c r="E116" s="1">
        <v>2016</v>
      </c>
      <c r="F116" s="1" t="s">
        <v>15</v>
      </c>
      <c r="G116" s="1" t="s">
        <v>7</v>
      </c>
      <c r="H116" s="3" t="str">
        <f t="shared" si="12"/>
        <v>OK</v>
      </c>
      <c r="I116" s="3" t="str">
        <f t="shared" si="13"/>
        <v>OK</v>
      </c>
    </row>
    <row r="117" spans="2:9" x14ac:dyDescent="0.25">
      <c r="B117" s="1">
        <v>113</v>
      </c>
      <c r="C117" s="1" t="s">
        <v>6</v>
      </c>
      <c r="D117" s="1" t="s">
        <v>73</v>
      </c>
      <c r="E117" s="1">
        <v>2016</v>
      </c>
      <c r="F117" s="1" t="s">
        <v>15</v>
      </c>
      <c r="G117" s="1" t="s">
        <v>8</v>
      </c>
      <c r="H117" s="3" t="str">
        <f t="shared" si="12"/>
        <v>OK</v>
      </c>
      <c r="I117" s="3" t="str">
        <f t="shared" si="13"/>
        <v>OK</v>
      </c>
    </row>
    <row r="118" spans="2:9" x14ac:dyDescent="0.25">
      <c r="B118" s="1">
        <v>114</v>
      </c>
      <c r="C118" s="1" t="s">
        <v>6</v>
      </c>
      <c r="D118" s="1" t="s">
        <v>86</v>
      </c>
      <c r="E118" s="1">
        <v>2016</v>
      </c>
      <c r="F118" s="1" t="s">
        <v>15</v>
      </c>
      <c r="G118" s="1" t="s">
        <v>9</v>
      </c>
      <c r="H118" s="3" t="str">
        <f t="shared" si="12"/>
        <v>OK</v>
      </c>
      <c r="I118" s="3" t="str">
        <f t="shared" si="13"/>
        <v>OK</v>
      </c>
    </row>
    <row r="119" spans="2:9" x14ac:dyDescent="0.25">
      <c r="B119" s="1">
        <v>115</v>
      </c>
      <c r="C119" s="1" t="s">
        <v>10</v>
      </c>
      <c r="D119" s="1" t="s">
        <v>89</v>
      </c>
      <c r="E119" s="1">
        <v>2016</v>
      </c>
      <c r="F119" s="1" t="s">
        <v>17</v>
      </c>
      <c r="G119" s="1" t="s">
        <v>7</v>
      </c>
      <c r="H119" s="3" t="str">
        <f t="shared" si="12"/>
        <v>OK</v>
      </c>
      <c r="I119" s="3" t="str">
        <f t="shared" si="13"/>
        <v>OK</v>
      </c>
    </row>
    <row r="120" spans="2:9" x14ac:dyDescent="0.25">
      <c r="B120" s="1">
        <v>116</v>
      </c>
      <c r="C120" s="1" t="s">
        <v>10</v>
      </c>
      <c r="D120" s="1" t="s">
        <v>88</v>
      </c>
      <c r="E120" s="1">
        <v>2016</v>
      </c>
      <c r="F120" s="1" t="s">
        <v>17</v>
      </c>
      <c r="G120" s="1" t="s">
        <v>8</v>
      </c>
      <c r="H120" s="3" t="str">
        <f t="shared" si="12"/>
        <v>OK</v>
      </c>
      <c r="I120" s="3" t="str">
        <f t="shared" si="13"/>
        <v>OK</v>
      </c>
    </row>
    <row r="121" spans="2:9" x14ac:dyDescent="0.25">
      <c r="B121" s="1">
        <v>117</v>
      </c>
      <c r="C121" s="1" t="s">
        <v>10</v>
      </c>
      <c r="D121" s="1" t="s">
        <v>77</v>
      </c>
      <c r="E121" s="1">
        <v>2016</v>
      </c>
      <c r="F121" s="1" t="s">
        <v>17</v>
      </c>
      <c r="G121" s="1" t="s">
        <v>9</v>
      </c>
      <c r="H121" s="3" t="str">
        <f t="shared" si="12"/>
        <v>OK</v>
      </c>
      <c r="I121" s="3" t="str">
        <f t="shared" si="13"/>
        <v>OK</v>
      </c>
    </row>
    <row r="122" spans="2:9" x14ac:dyDescent="0.25">
      <c r="B122" s="1">
        <v>118</v>
      </c>
      <c r="C122" s="1" t="s">
        <v>10</v>
      </c>
      <c r="D122" s="1" t="s">
        <v>87</v>
      </c>
      <c r="E122" s="1">
        <v>2016</v>
      </c>
      <c r="F122" s="1" t="s">
        <v>16</v>
      </c>
      <c r="G122" s="1" t="s">
        <v>7</v>
      </c>
      <c r="H122" s="3" t="str">
        <f t="shared" si="12"/>
        <v>OK</v>
      </c>
      <c r="I122" s="3" t="str">
        <f t="shared" si="13"/>
        <v>OK</v>
      </c>
    </row>
    <row r="123" spans="2:9" x14ac:dyDescent="0.25">
      <c r="B123" s="1">
        <v>119</v>
      </c>
      <c r="C123" s="1" t="s">
        <v>10</v>
      </c>
      <c r="D123" s="1" t="s">
        <v>73</v>
      </c>
      <c r="E123" s="1">
        <v>2016</v>
      </c>
      <c r="F123" s="1" t="s">
        <v>16</v>
      </c>
      <c r="G123" s="1" t="s">
        <v>8</v>
      </c>
      <c r="H123" s="3" t="str">
        <f t="shared" si="12"/>
        <v>OK</v>
      </c>
      <c r="I123" s="3" t="str">
        <f t="shared" si="13"/>
        <v>OK</v>
      </c>
    </row>
    <row r="124" spans="2:9" x14ac:dyDescent="0.25">
      <c r="B124" s="1">
        <v>120</v>
      </c>
      <c r="C124" s="1" t="s">
        <v>10</v>
      </c>
      <c r="D124" s="1" t="s">
        <v>73</v>
      </c>
      <c r="E124" s="1">
        <v>2016</v>
      </c>
      <c r="F124" s="1" t="s">
        <v>16</v>
      </c>
      <c r="G124" s="1" t="s">
        <v>9</v>
      </c>
      <c r="H124" s="3" t="str">
        <f t="shared" si="12"/>
        <v>OK</v>
      </c>
      <c r="I124" s="3" t="str">
        <f t="shared" si="13"/>
        <v>OK</v>
      </c>
    </row>
    <row r="125" spans="2:9" x14ac:dyDescent="0.25">
      <c r="B125" s="1">
        <v>121</v>
      </c>
      <c r="C125" s="1" t="s">
        <v>10</v>
      </c>
      <c r="D125" s="1" t="s">
        <v>82</v>
      </c>
      <c r="E125" s="1">
        <v>2020</v>
      </c>
      <c r="F125" s="1" t="s">
        <v>17</v>
      </c>
      <c r="G125" s="1" t="s">
        <v>7</v>
      </c>
      <c r="H125" s="3" t="str">
        <f t="shared" si="12"/>
        <v>OK</v>
      </c>
      <c r="I125" s="3" t="str">
        <f t="shared" si="13"/>
        <v>OK</v>
      </c>
    </row>
    <row r="126" spans="2:9" x14ac:dyDescent="0.25">
      <c r="B126" s="1">
        <v>122</v>
      </c>
      <c r="C126" s="1" t="s">
        <v>10</v>
      </c>
      <c r="D126" s="1" t="s">
        <v>68</v>
      </c>
      <c r="E126" s="1">
        <v>2020</v>
      </c>
      <c r="F126" s="1" t="s">
        <v>17</v>
      </c>
      <c r="G126" s="1" t="s">
        <v>8</v>
      </c>
      <c r="H126" s="3" t="str">
        <f t="shared" si="12"/>
        <v>OK</v>
      </c>
      <c r="I126" s="3" t="str">
        <f t="shared" si="13"/>
        <v>OK</v>
      </c>
    </row>
    <row r="127" spans="2:9" x14ac:dyDescent="0.25">
      <c r="B127" s="1">
        <v>123</v>
      </c>
      <c r="C127" s="1" t="s">
        <v>10</v>
      </c>
      <c r="D127" s="1" t="s">
        <v>74</v>
      </c>
      <c r="E127" s="1">
        <v>2020</v>
      </c>
      <c r="F127" s="1" t="s">
        <v>17</v>
      </c>
      <c r="G127" s="1" t="s">
        <v>9</v>
      </c>
      <c r="H127" s="3" t="str">
        <f t="shared" si="12"/>
        <v>OK</v>
      </c>
      <c r="I127" s="3" t="str">
        <f t="shared" si="13"/>
        <v>OK</v>
      </c>
    </row>
    <row r="128" spans="2:9" x14ac:dyDescent="0.25">
      <c r="B128" s="1">
        <v>124</v>
      </c>
      <c r="C128" s="1" t="s">
        <v>10</v>
      </c>
      <c r="D128" s="1" t="s">
        <v>73</v>
      </c>
      <c r="E128" s="1">
        <v>2020</v>
      </c>
      <c r="F128" s="1" t="s">
        <v>16</v>
      </c>
      <c r="G128" s="1" t="s">
        <v>7</v>
      </c>
      <c r="H128" s="3" t="str">
        <f t="shared" si="12"/>
        <v>OK</v>
      </c>
      <c r="I128" s="3" t="str">
        <f t="shared" si="13"/>
        <v>OK</v>
      </c>
    </row>
    <row r="129" spans="1:9" x14ac:dyDescent="0.25">
      <c r="B129" s="1">
        <v>125</v>
      </c>
      <c r="C129" s="1" t="s">
        <v>10</v>
      </c>
      <c r="D129" s="1" t="s">
        <v>79</v>
      </c>
      <c r="E129" s="1">
        <v>2020</v>
      </c>
      <c r="F129" s="1" t="s">
        <v>16</v>
      </c>
      <c r="G129" s="1" t="s">
        <v>8</v>
      </c>
      <c r="H129" s="3" t="str">
        <f t="shared" si="12"/>
        <v>OK</v>
      </c>
      <c r="I129" s="3" t="str">
        <f t="shared" si="13"/>
        <v>OK</v>
      </c>
    </row>
    <row r="130" spans="1:9" x14ac:dyDescent="0.25">
      <c r="B130" s="1">
        <v>126</v>
      </c>
      <c r="C130" s="1" t="s">
        <v>10</v>
      </c>
      <c r="D130" s="1" t="s">
        <v>84</v>
      </c>
      <c r="E130" s="1">
        <v>2020</v>
      </c>
      <c r="F130" s="1" t="s">
        <v>16</v>
      </c>
      <c r="G130" s="1" t="s">
        <v>9</v>
      </c>
      <c r="H130" s="3" t="str">
        <f t="shared" si="12"/>
        <v>OK</v>
      </c>
      <c r="I130" s="3" t="str">
        <f t="shared" si="13"/>
        <v>OK</v>
      </c>
    </row>
    <row r="131" spans="1:9" x14ac:dyDescent="0.25">
      <c r="B131" s="1">
        <v>127</v>
      </c>
      <c r="C131" s="1" t="s">
        <v>6</v>
      </c>
      <c r="D131" s="1" t="s">
        <v>85</v>
      </c>
      <c r="E131" s="1">
        <v>2020</v>
      </c>
      <c r="F131" s="1" t="s">
        <v>14</v>
      </c>
      <c r="G131" s="1" t="s">
        <v>7</v>
      </c>
      <c r="H131" s="3" t="str">
        <f t="shared" si="12"/>
        <v>OK</v>
      </c>
      <c r="I131" s="3" t="str">
        <f t="shared" si="13"/>
        <v>OK</v>
      </c>
    </row>
    <row r="132" spans="1:9" x14ac:dyDescent="0.25">
      <c r="B132" s="1">
        <v>128</v>
      </c>
      <c r="C132" s="1" t="s">
        <v>6</v>
      </c>
      <c r="D132" s="1" t="s">
        <v>91</v>
      </c>
      <c r="E132" s="1">
        <v>2020</v>
      </c>
      <c r="F132" s="1" t="s">
        <v>14</v>
      </c>
      <c r="G132" s="1" t="s">
        <v>8</v>
      </c>
      <c r="H132" s="3" t="str">
        <f t="shared" si="12"/>
        <v>OK</v>
      </c>
      <c r="I132" s="3" t="str">
        <f t="shared" si="13"/>
        <v>OK</v>
      </c>
    </row>
    <row r="133" spans="1:9" x14ac:dyDescent="0.25">
      <c r="B133" s="1">
        <v>129</v>
      </c>
      <c r="C133" s="1" t="s">
        <v>6</v>
      </c>
      <c r="D133" s="1" t="s">
        <v>69</v>
      </c>
      <c r="E133" s="1">
        <v>2020</v>
      </c>
      <c r="F133" s="1" t="s">
        <v>14</v>
      </c>
      <c r="G133" s="1" t="s">
        <v>9</v>
      </c>
      <c r="H133" s="3" t="str">
        <f t="shared" si="12"/>
        <v>OK</v>
      </c>
      <c r="I133" s="3" t="str">
        <f t="shared" si="13"/>
        <v>OK</v>
      </c>
    </row>
    <row r="134" spans="1:9" x14ac:dyDescent="0.25">
      <c r="B134" s="1">
        <v>130</v>
      </c>
      <c r="C134" s="1" t="s">
        <v>6</v>
      </c>
      <c r="D134" s="1" t="s">
        <v>78</v>
      </c>
      <c r="E134" s="1">
        <v>2020</v>
      </c>
      <c r="F134" s="1" t="s">
        <v>15</v>
      </c>
      <c r="G134" s="1" t="s">
        <v>7</v>
      </c>
      <c r="H134" s="3" t="str">
        <f t="shared" ref="H134:H136" si="14">IF(AND(E134&lt;=2020,E134&gt;=1980),"OK","Check")</f>
        <v>OK</v>
      </c>
      <c r="I134" s="3" t="str">
        <f t="shared" si="13"/>
        <v>OK</v>
      </c>
    </row>
    <row r="135" spans="1:9" x14ac:dyDescent="0.25">
      <c r="B135" s="1">
        <v>131</v>
      </c>
      <c r="C135" s="1" t="s">
        <v>6</v>
      </c>
      <c r="D135" s="1" t="s">
        <v>83</v>
      </c>
      <c r="E135" s="1">
        <v>2020</v>
      </c>
      <c r="F135" s="1" t="s">
        <v>15</v>
      </c>
      <c r="G135" s="1" t="s">
        <v>8</v>
      </c>
      <c r="H135" s="3" t="str">
        <f t="shared" si="14"/>
        <v>OK</v>
      </c>
      <c r="I135" s="3" t="str">
        <f t="shared" ref="I135:I136" si="15">IF(B135=B134+1,"OK","Check")</f>
        <v>OK</v>
      </c>
    </row>
    <row r="136" spans="1:9" x14ac:dyDescent="0.25">
      <c r="B136" s="1">
        <v>132</v>
      </c>
      <c r="C136" s="1" t="s">
        <v>6</v>
      </c>
      <c r="D136" s="1" t="s">
        <v>78</v>
      </c>
      <c r="E136" s="1">
        <v>2020</v>
      </c>
      <c r="F136" s="1" t="s">
        <v>15</v>
      </c>
      <c r="G136" s="1" t="s">
        <v>9</v>
      </c>
      <c r="H136" s="3" t="str">
        <f t="shared" si="14"/>
        <v>OK</v>
      </c>
      <c r="I136" s="3" t="str">
        <f t="shared" si="15"/>
        <v>OK</v>
      </c>
    </row>
    <row r="138" spans="1:9" x14ac:dyDescent="0.25">
      <c r="A138" s="6" t="s">
        <v>20</v>
      </c>
      <c r="B138" s="3" t="str">
        <f>IF(COUNTBLANK(B5:B136)=0,"OK","Check")</f>
        <v>OK</v>
      </c>
      <c r="C138" s="3" t="str">
        <f t="shared" ref="C138:G138" si="16">IF(COUNTBLANK(C5:C136)=0,"OK","Check")</f>
        <v>OK</v>
      </c>
      <c r="D138" s="3" t="str">
        <f t="shared" si="16"/>
        <v>OK</v>
      </c>
      <c r="E138" s="3" t="str">
        <f t="shared" si="16"/>
        <v>OK</v>
      </c>
      <c r="F138" s="3" t="str">
        <f t="shared" si="16"/>
        <v>OK</v>
      </c>
      <c r="G138" s="3" t="str">
        <f t="shared" si="16"/>
        <v>OK</v>
      </c>
      <c r="H138" s="1"/>
      <c r="I138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9D633-A8D4-47B9-8145-FD8238F0CE34}">
  <dimension ref="B2:E33"/>
  <sheetViews>
    <sheetView zoomScale="85" zoomScaleNormal="85" workbookViewId="0">
      <selection activeCell="H9" sqref="H9"/>
    </sheetView>
  </sheetViews>
  <sheetFormatPr defaultRowHeight="15" x14ac:dyDescent="0.25"/>
  <cols>
    <col min="2" max="2" width="27.85546875" bestFit="1" customWidth="1"/>
    <col min="3" max="3" width="13.7109375" bestFit="1" customWidth="1"/>
    <col min="4" max="4" width="14.5703125" bestFit="1" customWidth="1"/>
  </cols>
  <sheetData>
    <row r="2" spans="2:4" x14ac:dyDescent="0.25">
      <c r="D2" t="s">
        <v>37</v>
      </c>
    </row>
    <row r="3" spans="2:4" x14ac:dyDescent="0.25">
      <c r="B3" t="s">
        <v>56</v>
      </c>
      <c r="C3" s="15">
        <v>50</v>
      </c>
      <c r="D3" s="13" t="s">
        <v>57</v>
      </c>
    </row>
    <row r="5" spans="2:4" x14ac:dyDescent="0.25">
      <c r="B5" t="s">
        <v>34</v>
      </c>
      <c r="C5" s="12" t="s">
        <v>73</v>
      </c>
      <c r="D5" s="13" t="s">
        <v>36</v>
      </c>
    </row>
    <row r="7" spans="2:4" x14ac:dyDescent="0.25">
      <c r="B7" t="s">
        <v>35</v>
      </c>
      <c r="C7" s="12" t="s">
        <v>74</v>
      </c>
      <c r="D7" s="13" t="s">
        <v>38</v>
      </c>
    </row>
    <row r="8" spans="2:4" x14ac:dyDescent="0.25">
      <c r="C8" s="12" t="s">
        <v>72</v>
      </c>
      <c r="D8" s="13" t="s">
        <v>39</v>
      </c>
    </row>
    <row r="9" spans="2:4" x14ac:dyDescent="0.25">
      <c r="C9" s="12" t="s">
        <v>75</v>
      </c>
      <c r="D9" s="13" t="s">
        <v>40</v>
      </c>
    </row>
    <row r="10" spans="2:4" x14ac:dyDescent="0.25">
      <c r="C10" s="12" t="s">
        <v>79</v>
      </c>
      <c r="D10" s="13" t="s">
        <v>41</v>
      </c>
    </row>
    <row r="11" spans="2:4" x14ac:dyDescent="0.25">
      <c r="C11" s="12" t="s">
        <v>82</v>
      </c>
      <c r="D11" s="13" t="s">
        <v>42</v>
      </c>
    </row>
    <row r="13" spans="2:4" x14ac:dyDescent="0.25">
      <c r="B13" t="s">
        <v>47</v>
      </c>
    </row>
    <row r="14" spans="2:4" x14ac:dyDescent="0.25">
      <c r="B14" t="s">
        <v>48</v>
      </c>
      <c r="C14" s="15">
        <v>2</v>
      </c>
      <c r="D14" s="13" t="s">
        <v>50</v>
      </c>
    </row>
    <row r="15" spans="2:4" x14ac:dyDescent="0.25">
      <c r="B15" t="s">
        <v>49</v>
      </c>
      <c r="C15" s="16">
        <v>0.6</v>
      </c>
      <c r="D15" s="13" t="s">
        <v>51</v>
      </c>
    </row>
    <row r="17" spans="2:5" x14ac:dyDescent="0.25">
      <c r="B17" t="s">
        <v>53</v>
      </c>
      <c r="C17" s="1" t="s">
        <v>12</v>
      </c>
      <c r="D17" s="1" t="s">
        <v>13</v>
      </c>
    </row>
    <row r="18" spans="2:5" x14ac:dyDescent="0.25">
      <c r="B18">
        <v>0</v>
      </c>
      <c r="C18" s="15">
        <v>4</v>
      </c>
      <c r="D18" s="15">
        <v>6</v>
      </c>
    </row>
    <row r="19" spans="2:5" x14ac:dyDescent="0.25">
      <c r="B19">
        <v>1</v>
      </c>
      <c r="C19" s="15">
        <v>3</v>
      </c>
      <c r="D19" s="15">
        <v>4.5</v>
      </c>
    </row>
    <row r="20" spans="2:5" x14ac:dyDescent="0.25">
      <c r="B20">
        <v>2</v>
      </c>
      <c r="C20" s="15">
        <v>2</v>
      </c>
      <c r="D20" s="15">
        <v>3</v>
      </c>
    </row>
    <row r="21" spans="2:5" x14ac:dyDescent="0.25">
      <c r="B21">
        <v>3</v>
      </c>
      <c r="C21" s="15">
        <v>1</v>
      </c>
      <c r="D21" s="15">
        <v>1.5</v>
      </c>
      <c r="E21" s="13" t="s">
        <v>54</v>
      </c>
    </row>
    <row r="27" spans="2:5" x14ac:dyDescent="0.25">
      <c r="B27" s="10" t="s">
        <v>30</v>
      </c>
    </row>
    <row r="29" spans="2:5" x14ac:dyDescent="0.25">
      <c r="B29" s="11"/>
      <c r="C29" t="s">
        <v>31</v>
      </c>
    </row>
    <row r="30" spans="2:5" x14ac:dyDescent="0.25">
      <c r="B30" s="17"/>
      <c r="C30" t="s">
        <v>61</v>
      </c>
    </row>
    <row r="31" spans="2:5" x14ac:dyDescent="0.25">
      <c r="B31" s="8"/>
      <c r="C31" t="s">
        <v>21</v>
      </c>
    </row>
    <row r="32" spans="2:5" x14ac:dyDescent="0.25">
      <c r="B32" s="12"/>
      <c r="C32" t="s">
        <v>33</v>
      </c>
    </row>
    <row r="33" spans="2:3" x14ac:dyDescent="0.25">
      <c r="B33" s="6"/>
      <c r="C33" t="s">
        <v>32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5F221-2D76-4C01-B9D3-0E9D4FF74B14}">
  <dimension ref="C4:I26"/>
  <sheetViews>
    <sheetView zoomScale="85" zoomScaleNormal="85" workbookViewId="0">
      <selection activeCell="C6" sqref="C6"/>
    </sheetView>
  </sheetViews>
  <sheetFormatPr defaultRowHeight="15" x14ac:dyDescent="0.25"/>
  <cols>
    <col min="3" max="3" width="15.42578125" customWidth="1"/>
  </cols>
  <sheetData>
    <row r="4" spans="3:7" x14ac:dyDescent="0.25">
      <c r="C4" s="6" t="s">
        <v>2</v>
      </c>
      <c r="D4" s="7" t="s">
        <v>8</v>
      </c>
      <c r="E4" s="7" t="s">
        <v>9</v>
      </c>
      <c r="F4" s="7" t="s">
        <v>7</v>
      </c>
      <c r="G4" s="7" t="s">
        <v>19</v>
      </c>
    </row>
    <row r="5" spans="3:7" x14ac:dyDescent="0.25">
      <c r="C5" s="17" t="str">
        <f>chart_team</f>
        <v>Country B</v>
      </c>
      <c r="D5" s="5">
        <f>COUNTIFS(Data!$D$5:$D$136,'Medal analysis'!$C5,Data!$G$5:$G$136,'Medal analysis'!D$4)</f>
        <v>11</v>
      </c>
      <c r="E5" s="5">
        <f>COUNTIFS(Data!$D$5:$D$136,'Medal analysis'!$C5,Data!$G$5:$G$136,'Medal analysis'!E$4)</f>
        <v>8</v>
      </c>
      <c r="F5" s="5">
        <f>COUNTIFS(Data!$D$5:$D$136,'Medal analysis'!$C5,Data!$G$5:$G$136,'Medal analysis'!F$4)</f>
        <v>9</v>
      </c>
      <c r="G5" s="18">
        <f>SUM(D5:F5)</f>
        <v>28</v>
      </c>
    </row>
    <row r="6" spans="3:7" x14ac:dyDescent="0.25">
      <c r="F6" s="7" t="s">
        <v>20</v>
      </c>
      <c r="G6" s="3" t="str">
        <f>IF(G5=COUNTIF(Data!$D$5:$D$136,'Medal analysis'!C5),"OK","Check")</f>
        <v>OK</v>
      </c>
    </row>
    <row r="21" spans="3:9" x14ac:dyDescent="0.25">
      <c r="C21" s="6" t="s">
        <v>2</v>
      </c>
      <c r="D21" s="7" t="s">
        <v>8</v>
      </c>
      <c r="E21" s="7" t="s">
        <v>9</v>
      </c>
      <c r="F21" s="7" t="s">
        <v>7</v>
      </c>
      <c r="G21" s="7" t="s">
        <v>19</v>
      </c>
      <c r="I21" s="7" t="s">
        <v>20</v>
      </c>
    </row>
    <row r="22" spans="3:9" x14ac:dyDescent="0.25">
      <c r="C22" s="17" t="str">
        <f>table_team1</f>
        <v>Country A</v>
      </c>
      <c r="D22" s="5">
        <f>COUNTIFS(Data!$D$5:$D$136,'Medal analysis'!$C22,Data!$G$5:$G$136,'Medal analysis'!D$21)</f>
        <v>0</v>
      </c>
      <c r="E22" s="5">
        <f>COUNTIFS(Data!$D$5:$D$136,'Medal analysis'!$C22,Data!$G$5:$G$136,'Medal analysis'!E$21)</f>
        <v>4</v>
      </c>
      <c r="F22" s="5">
        <f>COUNTIFS(Data!$D$5:$D$136,'Medal analysis'!$C22,Data!$G$5:$G$136,'Medal analysis'!F$21)</f>
        <v>1</v>
      </c>
      <c r="G22" s="18">
        <f>SUM(D22:F22)</f>
        <v>5</v>
      </c>
      <c r="I22" s="3" t="str">
        <f>IF(G22=COUNTIF(Data!$D$5:$D$136,'Medal analysis'!$C22),"OK","Check")</f>
        <v>OK</v>
      </c>
    </row>
    <row r="23" spans="3:9" x14ac:dyDescent="0.25">
      <c r="C23" s="17" t="str">
        <f>table_team2</f>
        <v>Country C</v>
      </c>
      <c r="D23" s="5">
        <f>COUNTIFS(Data!$D$5:$D$136,'Medal analysis'!$C23,Data!$G$5:$G$136,'Medal analysis'!D$21)</f>
        <v>1</v>
      </c>
      <c r="E23" s="5">
        <f>COUNTIFS(Data!$D$5:$D$136,'Medal analysis'!$C23,Data!$G$5:$G$136,'Medal analysis'!E$21)</f>
        <v>2</v>
      </c>
      <c r="F23" s="5">
        <f>COUNTIFS(Data!$D$5:$D$136,'Medal analysis'!$C23,Data!$G$5:$G$136,'Medal analysis'!F$21)</f>
        <v>2</v>
      </c>
      <c r="G23" s="18">
        <f t="shared" ref="G23:G26" si="0">SUM(D23:F23)</f>
        <v>5</v>
      </c>
      <c r="I23" s="3" t="str">
        <f>IF(G23=COUNTIF(Data!$D$5:$D$136,'Medal analysis'!$C23),"OK","Check")</f>
        <v>OK</v>
      </c>
    </row>
    <row r="24" spans="3:9" x14ac:dyDescent="0.25">
      <c r="C24" s="17" t="str">
        <f>table_team3</f>
        <v>Country D</v>
      </c>
      <c r="D24" s="5">
        <f>COUNTIFS(Data!$D$5:$D$136,'Medal analysis'!$C24,Data!$G$5:$G$136,'Medal analysis'!D$21)</f>
        <v>1</v>
      </c>
      <c r="E24" s="5">
        <f>COUNTIFS(Data!$D$5:$D$136,'Medal analysis'!$C24,Data!$G$5:$G$136,'Medal analysis'!E$21)</f>
        <v>1</v>
      </c>
      <c r="F24" s="5">
        <f>COUNTIFS(Data!$D$5:$D$136,'Medal analysis'!$C24,Data!$G$5:$G$136,'Medal analysis'!F$21)</f>
        <v>4</v>
      </c>
      <c r="G24" s="18">
        <f t="shared" si="0"/>
        <v>6</v>
      </c>
      <c r="I24" s="3" t="str">
        <f>IF(G24=COUNTIF(Data!$D$5:$D$136,'Medal analysis'!$C24),"OK","Check")</f>
        <v>OK</v>
      </c>
    </row>
    <row r="25" spans="3:9" x14ac:dyDescent="0.25">
      <c r="C25" s="17" t="str">
        <f>table_team4</f>
        <v>Country E</v>
      </c>
      <c r="D25" s="5">
        <f>COUNTIFS(Data!$D$5:$D$136,'Medal analysis'!$C25,Data!$G$5:$G$136,'Medal analysis'!D$21)</f>
        <v>4</v>
      </c>
      <c r="E25" s="5">
        <f>COUNTIFS(Data!$D$5:$D$136,'Medal analysis'!$C25,Data!$G$5:$G$136,'Medal analysis'!E$21)</f>
        <v>0</v>
      </c>
      <c r="F25" s="5">
        <f>COUNTIFS(Data!$D$5:$D$136,'Medal analysis'!$C25,Data!$G$5:$G$136,'Medal analysis'!F$21)</f>
        <v>0</v>
      </c>
      <c r="G25" s="18">
        <f t="shared" si="0"/>
        <v>4</v>
      </c>
      <c r="I25" s="3" t="str">
        <f>IF(G25=COUNTIF(Data!$D$5:$D$136,'Medal analysis'!$C25),"OK","Check")</f>
        <v>OK</v>
      </c>
    </row>
    <row r="26" spans="3:9" x14ac:dyDescent="0.25">
      <c r="C26" s="17" t="str">
        <f>table_team5</f>
        <v>Country F</v>
      </c>
      <c r="D26" s="5">
        <f>COUNTIFS(Data!$D$5:$D$136,'Medal analysis'!$C26,Data!$G$5:$G$136,'Medal analysis'!D$21)</f>
        <v>0</v>
      </c>
      <c r="E26" s="5">
        <f>COUNTIFS(Data!$D$5:$D$136,'Medal analysis'!$C26,Data!$G$5:$G$136,'Medal analysis'!E$21)</f>
        <v>0</v>
      </c>
      <c r="F26" s="5">
        <f>COUNTIFS(Data!$D$5:$D$136,'Medal analysis'!$C26,Data!$G$5:$G$136,'Medal analysis'!F$21)</f>
        <v>5</v>
      </c>
      <c r="G26" s="18">
        <f t="shared" si="0"/>
        <v>5</v>
      </c>
      <c r="I26" s="3" t="str">
        <f>IF(G26=COUNTIF(Data!$D$5:$D$136,'Medal analysis'!$C26),"OK","Check")</f>
        <v>OK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CB758-778F-4085-9C09-4D16F9C0EE50}">
  <dimension ref="B4:G29"/>
  <sheetViews>
    <sheetView zoomScale="85" zoomScaleNormal="85" workbookViewId="0">
      <selection activeCell="G23" sqref="G23"/>
    </sheetView>
  </sheetViews>
  <sheetFormatPr defaultRowHeight="15" x14ac:dyDescent="0.25"/>
  <cols>
    <col min="2" max="2" width="22.85546875" bestFit="1" customWidth="1"/>
    <col min="4" max="4" width="16.7109375" bestFit="1" customWidth="1"/>
    <col min="5" max="5" width="20" bestFit="1" customWidth="1"/>
    <col min="6" max="6" width="16.7109375" bestFit="1" customWidth="1"/>
    <col min="7" max="7" width="20" bestFit="1" customWidth="1"/>
  </cols>
  <sheetData>
    <row r="4" spans="3:7" x14ac:dyDescent="0.25">
      <c r="C4" s="7" t="s">
        <v>3</v>
      </c>
      <c r="D4" s="7" t="s">
        <v>14</v>
      </c>
      <c r="E4" s="7" t="s">
        <v>17</v>
      </c>
      <c r="F4" s="7" t="s">
        <v>15</v>
      </c>
      <c r="G4" s="7" t="s">
        <v>16</v>
      </c>
    </row>
    <row r="5" spans="3:7" x14ac:dyDescent="0.25">
      <c r="C5" s="5">
        <f>Data!J5</f>
        <v>1964</v>
      </c>
      <c r="D5" s="4">
        <f>Data!K5</f>
        <v>2.1800000000000002</v>
      </c>
      <c r="E5" s="4">
        <f>Data!L5</f>
        <v>1.9</v>
      </c>
      <c r="F5" s="4">
        <f>Data!M5</f>
        <v>8.07</v>
      </c>
      <c r="G5" s="4">
        <f>Data!N5</f>
        <v>6.76</v>
      </c>
    </row>
    <row r="6" spans="3:7" x14ac:dyDescent="0.25">
      <c r="C6" s="5">
        <f>Data!J6</f>
        <v>1968</v>
      </c>
      <c r="D6" s="4">
        <f>Data!K6</f>
        <v>2.2400000000000002</v>
      </c>
      <c r="E6" s="4">
        <f>Data!L6</f>
        <v>1.82</v>
      </c>
      <c r="F6" s="4">
        <f>Data!M6</f>
        <v>8.19</v>
      </c>
      <c r="G6" s="4">
        <f>Data!N6</f>
        <v>6.82</v>
      </c>
    </row>
    <row r="7" spans="3:7" x14ac:dyDescent="0.25">
      <c r="C7" s="5">
        <f>Data!J7</f>
        <v>1972</v>
      </c>
      <c r="D7" s="4">
        <f>Data!K7</f>
        <v>2.23</v>
      </c>
      <c r="E7" s="4">
        <f>Data!L7</f>
        <v>1.92</v>
      </c>
      <c r="F7" s="4">
        <f>Data!M7</f>
        <v>8.24</v>
      </c>
      <c r="G7" s="4">
        <f>Data!N7</f>
        <v>6.78</v>
      </c>
    </row>
    <row r="8" spans="3:7" x14ac:dyDescent="0.25">
      <c r="C8" s="5">
        <f>Data!J8</f>
        <v>1976</v>
      </c>
      <c r="D8" s="4">
        <f>Data!K8</f>
        <v>2.25</v>
      </c>
      <c r="E8" s="4">
        <f>Data!L8</f>
        <v>1.93</v>
      </c>
      <c r="F8" s="4">
        <f>Data!M8</f>
        <v>8.35</v>
      </c>
      <c r="G8" s="4">
        <f>Data!N8</f>
        <v>6.72</v>
      </c>
    </row>
    <row r="9" spans="3:7" x14ac:dyDescent="0.25">
      <c r="C9" s="5">
        <f>Data!J9</f>
        <v>1980</v>
      </c>
      <c r="D9" s="4">
        <f>Data!K9</f>
        <v>2.36</v>
      </c>
      <c r="E9" s="4">
        <f>Data!L9</f>
        <v>1.97</v>
      </c>
      <c r="F9" s="4">
        <f>Data!M9</f>
        <v>8.5399999999999991</v>
      </c>
      <c r="G9" s="4">
        <f>Data!N9</f>
        <v>7.06</v>
      </c>
    </row>
    <row r="10" spans="3:7" x14ac:dyDescent="0.25">
      <c r="C10" s="5">
        <f>Data!J10</f>
        <v>1984</v>
      </c>
      <c r="D10" s="4">
        <f>Data!K10</f>
        <v>2.35</v>
      </c>
      <c r="E10" s="4">
        <f>Data!L10</f>
        <v>2.02</v>
      </c>
      <c r="F10" s="4">
        <f>Data!M10</f>
        <v>8.5399999999999991</v>
      </c>
      <c r="G10" s="4">
        <f>Data!N10</f>
        <v>6.96</v>
      </c>
    </row>
    <row r="11" spans="3:7" x14ac:dyDescent="0.25">
      <c r="C11" s="5">
        <f>Data!J11</f>
        <v>1988</v>
      </c>
      <c r="D11" s="4">
        <f>Data!K11</f>
        <v>2.38</v>
      </c>
      <c r="E11" s="4">
        <f>Data!L11</f>
        <v>2.0299999999999998</v>
      </c>
      <c r="F11" s="4">
        <f>Data!M11</f>
        <v>8.7200000000000006</v>
      </c>
      <c r="G11" s="4">
        <f>Data!N11</f>
        <v>7.4</v>
      </c>
    </row>
    <row r="12" spans="3:7" x14ac:dyDescent="0.25">
      <c r="C12" s="5">
        <f>Data!J12</f>
        <v>1992</v>
      </c>
      <c r="D12" s="4">
        <f>Data!K12</f>
        <v>2.34</v>
      </c>
      <c r="E12" s="4">
        <f>Data!L12</f>
        <v>2.02</v>
      </c>
      <c r="F12" s="4">
        <f>Data!M12</f>
        <v>8.67</v>
      </c>
      <c r="G12" s="4">
        <f>Data!N12</f>
        <v>7.14</v>
      </c>
    </row>
    <row r="13" spans="3:7" x14ac:dyDescent="0.25">
      <c r="C13" s="5">
        <f>Data!J13</f>
        <v>1996</v>
      </c>
      <c r="D13" s="4">
        <f>Data!K13</f>
        <v>2.39</v>
      </c>
      <c r="E13" s="4">
        <f>Data!L13</f>
        <v>2.0499999999999998</v>
      </c>
      <c r="F13" s="4">
        <f>Data!M13</f>
        <v>8.5</v>
      </c>
      <c r="G13" s="4">
        <f>Data!N13</f>
        <v>7.12</v>
      </c>
    </row>
    <row r="14" spans="3:7" x14ac:dyDescent="0.25">
      <c r="C14" s="5">
        <f>Data!J14</f>
        <v>2000</v>
      </c>
      <c r="D14" s="4">
        <f>Data!K14</f>
        <v>2.35</v>
      </c>
      <c r="E14" s="4">
        <f>Data!L14</f>
        <v>2.0099999999999998</v>
      </c>
      <c r="F14" s="4">
        <f>Data!M14</f>
        <v>8.5500000000000007</v>
      </c>
      <c r="G14" s="4">
        <f>Data!N14</f>
        <v>6.99</v>
      </c>
    </row>
    <row r="15" spans="3:7" x14ac:dyDescent="0.25">
      <c r="C15" s="5">
        <f>Data!J15</f>
        <v>2004</v>
      </c>
      <c r="D15" s="4">
        <f>Data!K15</f>
        <v>2.36</v>
      </c>
      <c r="E15" s="4">
        <f>Data!L15</f>
        <v>2.06</v>
      </c>
      <c r="F15" s="4">
        <f>Data!M15</f>
        <v>8.59</v>
      </c>
      <c r="G15" s="4">
        <f>Data!N15</f>
        <v>7.07</v>
      </c>
    </row>
    <row r="16" spans="3:7" x14ac:dyDescent="0.25">
      <c r="C16" s="5">
        <f>Data!J16</f>
        <v>2008</v>
      </c>
      <c r="D16" s="4">
        <f>Data!K16</f>
        <v>2.36</v>
      </c>
      <c r="E16" s="4">
        <f>Data!L16</f>
        <v>2.0499999999999998</v>
      </c>
      <c r="F16" s="4">
        <f>Data!M16</f>
        <v>8.34</v>
      </c>
      <c r="G16" s="4">
        <f>Data!N16</f>
        <v>7.04</v>
      </c>
    </row>
    <row r="17" spans="2:7" x14ac:dyDescent="0.25">
      <c r="C17" s="5">
        <f>Data!J17</f>
        <v>2012</v>
      </c>
      <c r="D17" s="4">
        <f>Data!K17</f>
        <v>2.35</v>
      </c>
      <c r="E17" s="4">
        <f>Data!L17</f>
        <v>2.0499999999999998</v>
      </c>
      <c r="F17" s="4">
        <f>Data!M17</f>
        <v>8.31</v>
      </c>
      <c r="G17" s="4">
        <f>Data!N17</f>
        <v>7.12</v>
      </c>
    </row>
    <row r="18" spans="2:7" x14ac:dyDescent="0.25">
      <c r="C18" s="5">
        <f>Data!J18</f>
        <v>2016</v>
      </c>
      <c r="D18" s="4">
        <f>Data!K18</f>
        <v>2.38</v>
      </c>
      <c r="E18" s="4">
        <f>Data!L18</f>
        <v>1.97</v>
      </c>
      <c r="F18" s="4">
        <f>Data!M18</f>
        <v>8.3800000000000008</v>
      </c>
      <c r="G18" s="4">
        <f>Data!N18</f>
        <v>7.17</v>
      </c>
    </row>
    <row r="19" spans="2:7" x14ac:dyDescent="0.25">
      <c r="C19" s="5">
        <f>Data!J19</f>
        <v>2020</v>
      </c>
      <c r="D19" s="4">
        <f>Data!K19</f>
        <v>2.37</v>
      </c>
      <c r="E19" s="4">
        <f>Data!L19</f>
        <v>2.04</v>
      </c>
      <c r="F19" s="4">
        <f>Data!M19</f>
        <v>8.41</v>
      </c>
      <c r="G19" s="4">
        <f>Data!N19</f>
        <v>7</v>
      </c>
    </row>
    <row r="22" spans="2:7" x14ac:dyDescent="0.25">
      <c r="B22" s="6" t="s">
        <v>43</v>
      </c>
      <c r="C22" s="5">
        <f>(C19-C5)/4</f>
        <v>14</v>
      </c>
      <c r="D22" s="23"/>
    </row>
    <row r="23" spans="2:7" x14ac:dyDescent="0.25">
      <c r="B23" s="6" t="s">
        <v>44</v>
      </c>
      <c r="D23" s="14">
        <f>D19/D5-1</f>
        <v>8.7155963302752326E-2</v>
      </c>
      <c r="E23" s="14">
        <f t="shared" ref="E23:G23" si="0">E19/E5-1</f>
        <v>7.3684210526315796E-2</v>
      </c>
      <c r="F23" s="14">
        <f t="shared" si="0"/>
        <v>4.2131350681536617E-2</v>
      </c>
      <c r="G23" s="14">
        <f t="shared" si="0"/>
        <v>3.5502958579881616E-2</v>
      </c>
    </row>
    <row r="24" spans="2:7" x14ac:dyDescent="0.25">
      <c r="B24" s="6" t="s">
        <v>45</v>
      </c>
      <c r="D24" s="19">
        <f>(1+D23)^(1/$C$22)-1</f>
        <v>5.9867837517815214E-3</v>
      </c>
      <c r="E24" s="19">
        <f t="shared" ref="E24:G24" si="1">(1+E23)^(1/$C$22)-1</f>
        <v>5.0911964397299947E-3</v>
      </c>
      <c r="F24" s="19">
        <f t="shared" si="1"/>
        <v>2.9520624730157152E-3</v>
      </c>
      <c r="G24" s="19">
        <f t="shared" si="1"/>
        <v>2.4950545522532952E-3</v>
      </c>
    </row>
    <row r="25" spans="2:7" x14ac:dyDescent="0.25">
      <c r="B25" s="6" t="s">
        <v>20</v>
      </c>
      <c r="D25" s="4">
        <f>(1+D24)^$C$22*D5</f>
        <v>2.369999999999997</v>
      </c>
      <c r="E25" s="4">
        <f t="shared" ref="E25:G25" si="2">(1+E24)^$C$22*E5</f>
        <v>2.0399999999999991</v>
      </c>
      <c r="F25" s="4">
        <f t="shared" si="2"/>
        <v>8.4099999999999984</v>
      </c>
      <c r="G25" s="4">
        <f t="shared" si="2"/>
        <v>6.9999999999999938</v>
      </c>
    </row>
    <row r="26" spans="2:7" x14ac:dyDescent="0.25">
      <c r="D26" s="3" t="str">
        <f>IF(ABS(D25-D19)&lt;0.0001,"OK","Check")</f>
        <v>OK</v>
      </c>
      <c r="E26" s="3" t="str">
        <f t="shared" ref="E26:G26" si="3">IF(ABS(E25-E19)&lt;0.0001,"OK","Check")</f>
        <v>OK</v>
      </c>
      <c r="F26" s="3" t="str">
        <f t="shared" si="3"/>
        <v>OK</v>
      </c>
      <c r="G26" s="3" t="str">
        <f t="shared" si="3"/>
        <v>OK</v>
      </c>
    </row>
    <row r="28" spans="2:7" x14ac:dyDescent="0.25">
      <c r="B28" s="6" t="s">
        <v>46</v>
      </c>
      <c r="D28" s="4">
        <f>D19*(1+D24)</f>
        <v>2.3841886774917223</v>
      </c>
      <c r="E28" s="4">
        <f t="shared" ref="E28:G28" si="4">E19*(1+E24)</f>
        <v>2.0503860407370493</v>
      </c>
      <c r="F28" s="4">
        <f t="shared" si="4"/>
        <v>8.4348268453980619</v>
      </c>
      <c r="G28" s="4">
        <f t="shared" si="4"/>
        <v>7.0174653818657733</v>
      </c>
    </row>
    <row r="29" spans="2:7" x14ac:dyDescent="0.25">
      <c r="B29" s="6" t="s">
        <v>20</v>
      </c>
      <c r="D29" s="3" t="str">
        <f>IF(D28&gt;D19,"OK","Check")</f>
        <v>OK</v>
      </c>
      <c r="E29" s="3" t="str">
        <f t="shared" ref="E29:G29" si="5">IF(E28&gt;E19,"OK","Check")</f>
        <v>OK</v>
      </c>
      <c r="F29" s="3" t="str">
        <f t="shared" si="5"/>
        <v>OK</v>
      </c>
      <c r="G29" s="3" t="str">
        <f t="shared" si="5"/>
        <v>OK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57F65-1EBB-42D6-B22D-81AD77935090}">
  <dimension ref="C2:F40"/>
  <sheetViews>
    <sheetView zoomScale="85" zoomScaleNormal="85" workbookViewId="0">
      <selection activeCell="C3" sqref="C3"/>
    </sheetView>
  </sheetViews>
  <sheetFormatPr defaultRowHeight="15" x14ac:dyDescent="0.25"/>
  <cols>
    <col min="3" max="3" width="20" bestFit="1" customWidth="1"/>
    <col min="4" max="4" width="13.42578125" bestFit="1" customWidth="1"/>
  </cols>
  <sheetData>
    <row r="2" spans="3:6" x14ac:dyDescent="0.25">
      <c r="C2" s="12" t="s">
        <v>74</v>
      </c>
      <c r="D2" t="s">
        <v>64</v>
      </c>
    </row>
    <row r="4" spans="3:6" x14ac:dyDescent="0.25">
      <c r="D4" s="6" t="s">
        <v>58</v>
      </c>
    </row>
    <row r="5" spans="3:6" x14ac:dyDescent="0.25">
      <c r="C5" s="6" t="s">
        <v>14</v>
      </c>
      <c r="D5" s="5">
        <f>COUNTIFS(Data!$F$5:$F$136,'Funding calculations'!C5,Data!$D$5:$D$136,'Funding calculations'!$C$2)</f>
        <v>1</v>
      </c>
    </row>
    <row r="6" spans="3:6" x14ac:dyDescent="0.25">
      <c r="C6" s="6" t="s">
        <v>15</v>
      </c>
      <c r="D6" s="5">
        <f>COUNTIFS(Data!$F$5:$F$136,'Funding calculations'!C6,Data!$D$5:$D$136,'Funding calculations'!$C$2)</f>
        <v>3</v>
      </c>
    </row>
    <row r="7" spans="3:6" x14ac:dyDescent="0.25">
      <c r="C7" s="6" t="s">
        <v>17</v>
      </c>
      <c r="D7" s="5">
        <f>COUNTIFS(Data!$F$5:$F$136,'Funding calculations'!C7,Data!$D$5:$D$136,'Funding calculations'!$C$2)</f>
        <v>1</v>
      </c>
      <c r="F7" s="7" t="s">
        <v>20</v>
      </c>
    </row>
    <row r="8" spans="3:6" x14ac:dyDescent="0.25">
      <c r="C8" s="6" t="s">
        <v>16</v>
      </c>
      <c r="D8" s="5">
        <f>COUNTIFS(Data!$F$5:$F$136,'Funding calculations'!C8,Data!$D$5:$D$136,'Funding calculations'!$C$2)</f>
        <v>0</v>
      </c>
      <c r="F8" s="3" t="str">
        <f>IF(SUM(D5:D8)=VLOOKUP(C2,'Medal analysis'!$C$22:$G$26,5,FALSE),"OK","Check")</f>
        <v>OK</v>
      </c>
    </row>
    <row r="11" spans="3:6" x14ac:dyDescent="0.25">
      <c r="C11" s="10" t="s">
        <v>47</v>
      </c>
    </row>
    <row r="13" spans="3:6" x14ac:dyDescent="0.25">
      <c r="C13" s="6" t="s">
        <v>55</v>
      </c>
      <c r="D13" s="5">
        <f>funding</f>
        <v>50</v>
      </c>
    </row>
    <row r="14" spans="3:6" x14ac:dyDescent="0.25">
      <c r="D14" s="1"/>
    </row>
    <row r="15" spans="3:6" x14ac:dyDescent="0.25">
      <c r="C15" s="6" t="s">
        <v>59</v>
      </c>
      <c r="D15" s="5">
        <f>D13*women_prop</f>
        <v>30</v>
      </c>
    </row>
    <row r="16" spans="3:6" x14ac:dyDescent="0.25">
      <c r="C16" s="6" t="s">
        <v>60</v>
      </c>
      <c r="D16" s="18">
        <f>D13-D15</f>
        <v>20</v>
      </c>
    </row>
    <row r="17" spans="3:6" x14ac:dyDescent="0.25">
      <c r="C17" s="21"/>
      <c r="D17" s="9"/>
    </row>
    <row r="18" spans="3:6" x14ac:dyDescent="0.25">
      <c r="D18" s="7" t="s">
        <v>65</v>
      </c>
      <c r="F18" s="7" t="s">
        <v>20</v>
      </c>
    </row>
    <row r="19" spans="3:6" x14ac:dyDescent="0.25">
      <c r="C19" s="6" t="s">
        <v>14</v>
      </c>
      <c r="D19" s="4">
        <f>D16/(hj_ratio+1)*hj_ratio</f>
        <v>13.333333333333334</v>
      </c>
      <c r="E19" s="3">
        <f>D19/D20</f>
        <v>2.0000000000000004</v>
      </c>
      <c r="F19" s="3" t="str">
        <f>IF(E19=hj_ratio,"OK","Check")</f>
        <v>OK</v>
      </c>
    </row>
    <row r="20" spans="3:6" x14ac:dyDescent="0.25">
      <c r="C20" s="6" t="s">
        <v>15</v>
      </c>
      <c r="D20" s="20">
        <f>D16-D19</f>
        <v>6.6666666666666661</v>
      </c>
      <c r="E20" s="1"/>
      <c r="F20" s="1"/>
    </row>
    <row r="21" spans="3:6" x14ac:dyDescent="0.25">
      <c r="C21" s="6" t="s">
        <v>17</v>
      </c>
      <c r="D21" s="4">
        <f>D15/(hj_ratio+1)*hj_ratio</f>
        <v>20</v>
      </c>
      <c r="E21" s="3">
        <f>D21/D22</f>
        <v>2</v>
      </c>
      <c r="F21" s="3" t="str">
        <f>IF(E21=hj_ratio,"OK","Check")</f>
        <v>OK</v>
      </c>
    </row>
    <row r="22" spans="3:6" x14ac:dyDescent="0.25">
      <c r="C22" s="6" t="s">
        <v>16</v>
      </c>
      <c r="D22" s="20">
        <f>D15-D21</f>
        <v>10</v>
      </c>
      <c r="E22" s="1"/>
      <c r="F22" s="1"/>
    </row>
    <row r="23" spans="3:6" x14ac:dyDescent="0.25">
      <c r="C23" s="6" t="s">
        <v>19</v>
      </c>
      <c r="D23" s="4">
        <f>SUM(D19:D22)</f>
        <v>50</v>
      </c>
      <c r="F23" s="3" t="str">
        <f>IF(D23=funding,"OK","Check")</f>
        <v>OK</v>
      </c>
    </row>
    <row r="24" spans="3:6" x14ac:dyDescent="0.25">
      <c r="D24" s="1"/>
    </row>
    <row r="25" spans="3:6" x14ac:dyDescent="0.25">
      <c r="D25" s="1"/>
    </row>
    <row r="26" spans="3:6" x14ac:dyDescent="0.25">
      <c r="C26" s="22" t="s">
        <v>52</v>
      </c>
      <c r="D26" s="1"/>
    </row>
    <row r="27" spans="3:6" x14ac:dyDescent="0.25">
      <c r="D27" s="7" t="s">
        <v>62</v>
      </c>
    </row>
    <row r="28" spans="3:6" x14ac:dyDescent="0.25">
      <c r="C28" s="6" t="s">
        <v>14</v>
      </c>
      <c r="D28" s="5">
        <f>INDEX(option2_factors,MATCH(D5,Parameters!$B$18:$B$21,0),1)</f>
        <v>3</v>
      </c>
    </row>
    <row r="29" spans="3:6" x14ac:dyDescent="0.25">
      <c r="C29" s="6" t="s">
        <v>15</v>
      </c>
      <c r="D29" s="5">
        <f>INDEX(option2_factors,MATCH(D6,Parameters!$B$18:$B$21,0),1)</f>
        <v>1</v>
      </c>
    </row>
    <row r="30" spans="3:6" x14ac:dyDescent="0.25">
      <c r="C30" s="6" t="s">
        <v>17</v>
      </c>
      <c r="D30" s="18">
        <f>INDEX(option2_factors,MATCH(D7,Parameters!$B$18:$B$21,0),2)</f>
        <v>4.5</v>
      </c>
    </row>
    <row r="31" spans="3:6" x14ac:dyDescent="0.25">
      <c r="C31" s="6" t="s">
        <v>16</v>
      </c>
      <c r="D31" s="18">
        <f>INDEX(option2_factors,MATCH(D8,Parameters!$B$18:$B$21,0),2)</f>
        <v>6</v>
      </c>
    </row>
    <row r="32" spans="3:6" x14ac:dyDescent="0.25">
      <c r="C32" s="6" t="s">
        <v>19</v>
      </c>
      <c r="D32" s="5">
        <f>SUM(D28:D31)</f>
        <v>14.5</v>
      </c>
    </row>
    <row r="33" spans="3:6" x14ac:dyDescent="0.25">
      <c r="C33" s="6" t="s">
        <v>63</v>
      </c>
      <c r="D33" s="20">
        <f>funding/D32</f>
        <v>3.4482758620689653</v>
      </c>
    </row>
    <row r="35" spans="3:6" x14ac:dyDescent="0.25">
      <c r="D35" s="7" t="s">
        <v>65</v>
      </c>
    </row>
    <row r="36" spans="3:6" x14ac:dyDescent="0.25">
      <c r="C36" s="6" t="s">
        <v>14</v>
      </c>
      <c r="D36" s="4">
        <f>D28*$D$33</f>
        <v>10.344827586206897</v>
      </c>
    </row>
    <row r="37" spans="3:6" x14ac:dyDescent="0.25">
      <c r="C37" s="6" t="s">
        <v>15</v>
      </c>
      <c r="D37" s="4">
        <f t="shared" ref="D37:D39" si="0">D29*$D$33</f>
        <v>3.4482758620689653</v>
      </c>
    </row>
    <row r="38" spans="3:6" x14ac:dyDescent="0.25">
      <c r="C38" s="6" t="s">
        <v>17</v>
      </c>
      <c r="D38" s="4">
        <f t="shared" si="0"/>
        <v>15.517241379310343</v>
      </c>
    </row>
    <row r="39" spans="3:6" x14ac:dyDescent="0.25">
      <c r="C39" s="6" t="s">
        <v>16</v>
      </c>
      <c r="D39" s="4">
        <f t="shared" si="0"/>
        <v>20.689655172413794</v>
      </c>
      <c r="F39" s="7" t="s">
        <v>20</v>
      </c>
    </row>
    <row r="40" spans="3:6" x14ac:dyDescent="0.25">
      <c r="C40" s="6" t="s">
        <v>19</v>
      </c>
      <c r="D40" s="20">
        <f>SUM(D36:D39)</f>
        <v>50</v>
      </c>
      <c r="F40" s="3" t="str">
        <f>IF(D40=funding,"OK","Check")</f>
        <v>OK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2E7F71470AAB468CC176FC5F3AA966" ma:contentTypeVersion="8" ma:contentTypeDescription="Create a new document." ma:contentTypeScope="" ma:versionID="13af8a489fc18b1fb04ea1d55f89e70c">
  <xsd:schema xmlns:xsd="http://www.w3.org/2001/XMLSchema" xmlns:xs="http://www.w3.org/2001/XMLSchema" xmlns:p="http://schemas.microsoft.com/office/2006/metadata/properties" xmlns:ns3="7286a9c9-437b-48b7-b19e-9bed22ac257c" targetNamespace="http://schemas.microsoft.com/office/2006/metadata/properties" ma:root="true" ma:fieldsID="1d2368e577472b98da03c5e60bbf6db2" ns3:_="">
    <xsd:import namespace="7286a9c9-437b-48b7-b19e-9bed22ac25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6a9c9-437b-48b7-b19e-9bed22ac25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309039-173E-4AF3-8E3E-BF36262BB2FA}">
  <ds:schemaRefs>
    <ds:schemaRef ds:uri="http://purl.org/dc/elements/1.1/"/>
    <ds:schemaRef ds:uri="http://schemas.microsoft.com/office/2006/metadata/properties"/>
    <ds:schemaRef ds:uri="7286a9c9-437b-48b7-b19e-9bed22ac257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41A550-E612-4A5E-A056-10CD8C76C9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3903F3-8D53-4F23-81A4-30DEAECD0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86a9c9-437b-48b7-b19e-9bed22ac25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Data</vt:lpstr>
      <vt:lpstr>Data checks</vt:lpstr>
      <vt:lpstr>Parameters</vt:lpstr>
      <vt:lpstr>Medal analysis</vt:lpstr>
      <vt:lpstr>Distance analysis</vt:lpstr>
      <vt:lpstr>Funding calculations</vt:lpstr>
      <vt:lpstr>chart_team</vt:lpstr>
      <vt:lpstr>funding</vt:lpstr>
      <vt:lpstr>hj_ratio</vt:lpstr>
      <vt:lpstr>option2_factors</vt:lpstr>
      <vt:lpstr>table_team1</vt:lpstr>
      <vt:lpstr>table_team2</vt:lpstr>
      <vt:lpstr>table_team3</vt:lpstr>
      <vt:lpstr>table_team4</vt:lpstr>
      <vt:lpstr>table_team5</vt:lpstr>
      <vt:lpstr>women_prop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Williamson, Claire</dc:creator>
  <cp:lastModifiedBy>Claire</cp:lastModifiedBy>
  <dcterms:created xsi:type="dcterms:W3CDTF">2021-09-14T08:52:10Z</dcterms:created>
  <dcterms:modified xsi:type="dcterms:W3CDTF">2021-12-20T09:57:42Z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fead094-560e-463c-bb19-c3c75b05d1f6_Enabled">
    <vt:lpwstr>true</vt:lpwstr>
  </property>
  <property fmtid="{D5CDD505-2E9C-101B-9397-08002B2CF9AE}" pid="3" name="MSIP_Label_efead094-560e-463c-bb19-c3c75b05d1f6_SetDate">
    <vt:lpwstr>2021-09-14T08:52:10Z</vt:lpwstr>
  </property>
  <property fmtid="{D5CDD505-2E9C-101B-9397-08002B2CF9AE}" pid="4" name="MSIP_Label_efead094-560e-463c-bb19-c3c75b05d1f6_Method">
    <vt:lpwstr>Standard</vt:lpwstr>
  </property>
  <property fmtid="{D5CDD505-2E9C-101B-9397-08002B2CF9AE}" pid="5" name="MSIP_Label_efead094-560e-463c-bb19-c3c75b05d1f6_Name">
    <vt:lpwstr>Restricted(PRU)</vt:lpwstr>
  </property>
  <property fmtid="{D5CDD505-2E9C-101B-9397-08002B2CF9AE}" pid="6" name="MSIP_Label_efead094-560e-463c-bb19-c3c75b05d1f6_SiteId">
    <vt:lpwstr>7007305e-2664-4e6b-b9a4-c4d5ccfd1524</vt:lpwstr>
  </property>
  <property fmtid="{D5CDD505-2E9C-101B-9397-08002B2CF9AE}" pid="7" name="MSIP_Label_efead094-560e-463c-bb19-c3c75b05d1f6_ActionId">
    <vt:lpwstr>0b58eed1-e2ac-4f8b-af00-37e9b9a952e6</vt:lpwstr>
  </property>
  <property fmtid="{D5CDD505-2E9C-101B-9397-08002B2CF9AE}" pid="8" name="MSIP_Label_efead094-560e-463c-bb19-c3c75b05d1f6_ContentBits">
    <vt:lpwstr>0</vt:lpwstr>
  </property>
  <property fmtid="{D5CDD505-2E9C-101B-9397-08002B2CF9AE}" pid="9" name="ContentTypeId">
    <vt:lpwstr>0x0101001F2E7F71470AAB468CC176FC5F3AA966</vt:lpwstr>
  </property>
</Properties>
</file>