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F:\CAA Module 5 October 2022\Module 5 Oct 2022 - Examining team only\"/>
    </mc:Choice>
  </mc:AlternateContent>
  <xr:revisionPtr revIDLastSave="0" documentId="13_ncr:1_{ACDCFEDD-18D7-4B2F-B60C-1E92286EC59C}" xr6:coauthVersionLast="47" xr6:coauthVersionMax="47" xr10:uidLastSave="{00000000-0000-0000-0000-000000000000}"/>
  <bookViews>
    <workbookView xWindow="-120" yWindow="-120" windowWidth="51840" windowHeight="21240" tabRatio="739" firstSheet="1" activeTab="1" xr2:uid="{00000000-000D-0000-FFFF-FFFF00000000}"/>
  </bookViews>
  <sheets>
    <sheet name="Marks" sheetId="43" state="hidden" r:id="rId1"/>
    <sheet name="TEMPLATE" sheetId="42" r:id="rId2"/>
  </sheets>
  <definedNames>
    <definedName name="_xlnm._FilterDatabase" localSheetId="0" hidden="1">Marks!$A$12:$AC$43</definedName>
    <definedName name="ARN" localSheetId="1">TEMPLATE!$C$2</definedName>
    <definedName name="ARN">#REF!</definedName>
    <definedName name="ARNInfo" localSheetId="0">Marks!$B$13</definedName>
    <definedName name="audit_approach">TEMPLATE!$B$79</definedName>
    <definedName name="audit_content">TEMPLATE!$B$100</definedName>
    <definedName name="clear_english">TEMPLATE!$B$89</definedName>
    <definedName name="clearly_explained">TEMPLATE!$B$137</definedName>
    <definedName name="fellow_analyst">TEMPLATE!$B$81</definedName>
    <definedName name="FileInfo" localSheetId="0">Marks!#REF!</definedName>
    <definedName name="i">TEMPLATE!$B$8</definedName>
    <definedName name="ii">TEMPLATE!$B$12</definedName>
    <definedName name="iii">TEMPLATE!$B$20</definedName>
    <definedName name="iv">TEMPLATE!$B$25</definedName>
    <definedName name="ix">TEMPLATE!$B$53</definedName>
    <definedName name="logical_order">TEMPLATE!$B$94</definedName>
    <definedName name="P1_Qu2" localSheetId="1">TEMPLATE!$G$1</definedName>
    <definedName name="P1_Qu3" localSheetId="1">TEMPLATE!$G$2</definedName>
    <definedName name="P1_TOTAL" localSheetId="1">TEMPLATE!$G$3</definedName>
    <definedName name="P2_Qu3_4" localSheetId="1">TEMPLATE!$L$1</definedName>
    <definedName name="P2_Qu5" localSheetId="1">TEMPLATE!$L$2</definedName>
    <definedName name="P2_TOTAL" localSheetId="1">TEMPLATE!$L$3</definedName>
    <definedName name="part1">TEMPLATE!$B$5</definedName>
    <definedName name="part2">TEMPLATE!$B$77</definedName>
    <definedName name="_xlnm.Print_Area" localSheetId="0">Marks!$A$1:$AC$54</definedName>
    <definedName name="_xlnm.Print_Area" localSheetId="1">TEMPLATE!$A$1:$S$145</definedName>
    <definedName name="reasonableness_checks">TEMPLATE!$B$68</definedName>
    <definedName name="ScriptPath" localSheetId="0">Marks!$C$2</definedName>
    <definedName name="signposting">TEMPLATE!$B$146</definedName>
    <definedName name="ThisFileName" localSheetId="0">Marks!$A$54</definedName>
    <definedName name="v">TEMPLATE!$B$30</definedName>
    <definedName name="vi">TEMPLATE!$B$36</definedName>
    <definedName name="vii">TEMPLATE!$B$42</definedName>
    <definedName name="viii">TEMPLATE!$B$47</definedName>
    <definedName name="x">TEMPLATE!$B$62</definedName>
    <definedName name="xi">TEMPLATE!#REF!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42" l="1"/>
  <c r="B25" i="42"/>
  <c r="B68" i="42"/>
  <c r="B36" i="42"/>
  <c r="B8" i="42"/>
  <c r="B12" i="42"/>
  <c r="B20" i="42"/>
  <c r="B30" i="42"/>
  <c r="B47" i="42"/>
  <c r="B53" i="42"/>
  <c r="B62" i="42"/>
  <c r="B5" i="42"/>
  <c r="G1" i="42" s="1"/>
  <c r="B102" i="42"/>
  <c r="B146" i="42"/>
  <c r="B89" i="42"/>
  <c r="B124" i="42"/>
  <c r="B137" i="42"/>
  <c r="B81" i="42"/>
  <c r="B79" i="42" s="1"/>
  <c r="B94" i="42"/>
  <c r="H1" i="42"/>
  <c r="W11" i="43"/>
  <c r="B100" i="42"/>
  <c r="O11" i="43"/>
  <c r="X11" i="43" s="1"/>
  <c r="AB2" i="43"/>
  <c r="AB3" i="43" s="1"/>
  <c r="A14" i="43"/>
  <c r="A15" i="43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C2" i="42"/>
  <c r="X3" i="43"/>
  <c r="X2" i="43"/>
  <c r="B77" i="42" l="1"/>
  <c r="G2" i="42" s="1"/>
  <c r="AB4" i="43"/>
  <c r="AB5" i="43" s="1"/>
  <c r="G3" i="42"/>
  <c r="D157" i="42" l="1"/>
  <c r="AB6" i="43"/>
  <c r="AB7" i="43" s="1"/>
  <c r="D158" i="42"/>
  <c r="E157" i="42"/>
  <c r="AC4" i="43" l="1"/>
  <c r="AC2" i="43"/>
  <c r="AC6" i="43"/>
  <c r="AC5" i="43"/>
  <c r="AC7" i="43"/>
  <c r="AC3" i="43"/>
  <c r="X4" i="43"/>
</calcChain>
</file>

<file path=xl/sharedStrings.xml><?xml version="1.0" encoding="utf-8"?>
<sst xmlns="http://schemas.openxmlformats.org/spreadsheetml/2006/main" count="194" uniqueCount="176">
  <si>
    <t>ARN</t>
  </si>
  <si>
    <t>Aspect :</t>
  </si>
  <si>
    <t>Max Marks :</t>
  </si>
  <si>
    <t>Total</t>
  </si>
  <si>
    <t>ARN :</t>
  </si>
  <si>
    <t>P</t>
  </si>
  <si>
    <t>Σ</t>
  </si>
  <si>
    <t>MAX</t>
  </si>
  <si>
    <t>MIN</t>
  </si>
  <si>
    <t>Count</t>
  </si>
  <si>
    <t>% total</t>
  </si>
  <si>
    <t>AVE</t>
  </si>
  <si>
    <t>F</t>
  </si>
  <si>
    <t>BL</t>
  </si>
  <si>
    <t>Type name here</t>
  </si>
  <si>
    <t>Assignment No :</t>
  </si>
  <si>
    <t>Scripts base path</t>
  </si>
  <si>
    <t>Go to Marks sheet</t>
  </si>
  <si>
    <t>Type results date here</t>
  </si>
  <si>
    <t>RESULTS :</t>
  </si>
  <si>
    <t>BL/F</t>
  </si>
  <si>
    <t>BL/P</t>
  </si>
  <si>
    <t>All the steps are correctly and clearly described</t>
  </si>
  <si>
    <t>There is sufficient technical detail</t>
  </si>
  <si>
    <t>The workbook is well labelled and is easy to navigate through</t>
  </si>
  <si>
    <t>Where there are, or could be errors, the audit trail would enable the student to identify and correct errors</t>
  </si>
  <si>
    <t>The audit trail is written in clear, crisp and flowing English</t>
  </si>
  <si>
    <t>Accurate spelling</t>
  </si>
  <si>
    <t>The audit trail is laid out well, with good formatting to aid clarity</t>
  </si>
  <si>
    <t>The level of detail in the audit trail is appropriate for a newcomer to understand what has been done</t>
  </si>
  <si>
    <t>All the methodology steps are set out clearly</t>
  </si>
  <si>
    <t>All reasonableness checks applied are adequately documented</t>
  </si>
  <si>
    <t>The marker does not need to look directly at the model to understand what has been performed</t>
  </si>
  <si>
    <t>The audit trail allows the user to follow the model through</t>
  </si>
  <si>
    <t>The audit trail allows the user to understand each calculation easily</t>
  </si>
  <si>
    <t>There is adequate signposting in the audit trail to describe the purpose of each tab</t>
  </si>
  <si>
    <t>There is adequate signposting in the audit trail to describe the general direction of the model</t>
  </si>
  <si>
    <t>Overall Marks &amp; P/F Assessment</t>
  </si>
  <si>
    <t>TOTAL</t>
  </si>
  <si>
    <t>ASSISTANT EXAMINER :</t>
  </si>
  <si>
    <t>Total Marks:</t>
  </si>
  <si>
    <t xml:space="preserve"> </t>
  </si>
  <si>
    <t>PART 1</t>
  </si>
  <si>
    <t>PART (i) (max 2)</t>
  </si>
  <si>
    <t>Spreadsheet has separate worksheets for parameters and calculations</t>
  </si>
  <si>
    <t>All worksheets have meaningful/sensible titles</t>
  </si>
  <si>
    <t>PART 2</t>
  </si>
  <si>
    <t>Audit Approach</t>
  </si>
  <si>
    <t>Fellow Analyst student can review, check and modify the model</t>
  </si>
  <si>
    <t>Written in clear English</t>
  </si>
  <si>
    <t>of 3</t>
  </si>
  <si>
    <t>Written in a logical order</t>
  </si>
  <si>
    <t>Audit Content</t>
  </si>
  <si>
    <t>Clear statement that no changes have been made to the data</t>
  </si>
  <si>
    <t>All checks clearly recorded / described</t>
  </si>
  <si>
    <t>Any other distinct, valid check</t>
  </si>
  <si>
    <t>All steps clearly explained</t>
  </si>
  <si>
    <t>Data source and format is described adequately and clearly.</t>
  </si>
  <si>
    <t>Part 1</t>
  </si>
  <si>
    <t>Part 2</t>
  </si>
  <si>
    <t>out of 100</t>
  </si>
  <si>
    <t>MODELLING</t>
  </si>
  <si>
    <t>AUDIT TRAIL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</si>
  <si>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</si>
  <si>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</si>
  <si>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</si>
  <si>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</si>
  <si>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</si>
  <si>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</si>
  <si>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</si>
  <si>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</si>
  <si>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</si>
  <si>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</si>
  <si>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</si>
  <si>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SUBJECT CAA Module 5</t>
  </si>
  <si>
    <t>&lt;55</t>
  </si>
  <si>
    <t>&lt;59</t>
  </si>
  <si>
    <t>59-61</t>
  </si>
  <si>
    <t>&gt;61</t>
  </si>
  <si>
    <t>&gt;65</t>
  </si>
  <si>
    <t>of 8</t>
  </si>
  <si>
    <t>Fellow Analyst student can review, check &amp; modify the model</t>
  </si>
  <si>
    <t>All model steps accurately covered</t>
  </si>
  <si>
    <t>All check clearly recorded</t>
  </si>
  <si>
    <t>Clear signposting &amp; labelling</t>
  </si>
  <si>
    <t>May 2018 exam</t>
  </si>
  <si>
    <t>F:\CAA Module 5\May 2018\Sorted</t>
  </si>
  <si>
    <t>of 4</t>
  </si>
  <si>
    <t>of 6</t>
  </si>
  <si>
    <t>of 21</t>
  </si>
  <si>
    <t>of 42</t>
  </si>
  <si>
    <t>For a newcomer, the calculations are easy to follow i.e. the marker does not have to look at the audit trail to understand what has been done</t>
  </si>
  <si>
    <t xml:space="preserve">Danger areas in the spreadsheet are appropriately flagged (e.g. goal seek, formulae that don't copy down) </t>
  </si>
  <si>
    <t>The methodology is described in a logical order i.e. nothing is introduced which would require that the reader has read ahead</t>
  </si>
  <si>
    <t>of 15</t>
  </si>
  <si>
    <t>Overview</t>
  </si>
  <si>
    <t>Any other useful description</t>
  </si>
  <si>
    <t>Reasonableness checks (max 4)</t>
  </si>
  <si>
    <t>Description of any other valid check performed</t>
  </si>
  <si>
    <t>Areas where manual intervention or caution is required are well flagged within the audit trail (eg goalseeks or non-standard model areas)</t>
  </si>
  <si>
    <t>There is adequate signposting of named ranges and parameters</t>
  </si>
  <si>
    <t>out of 58</t>
  </si>
  <si>
    <t>of 58</t>
  </si>
  <si>
    <t>of 43</t>
  </si>
  <si>
    <t>Description of the data used, including source</t>
  </si>
  <si>
    <t>Any other valid check</t>
  </si>
  <si>
    <t>Correct data plotted on chart</t>
  </si>
  <si>
    <t>All model steps  accurately covered (1 or 2 each, max of 21)</t>
  </si>
  <si>
    <t xml:space="preserve">Model labelling (e.g. sheet names) is consistent with the audit trail </t>
  </si>
  <si>
    <t>PART (ii) (max 4)</t>
  </si>
  <si>
    <t>PART (iii) (max 3)</t>
  </si>
  <si>
    <t>PART (vi) (max 3)</t>
  </si>
  <si>
    <t>Data is introduced (e.g. what is it, what is the source) before description of how data is used</t>
  </si>
  <si>
    <t>Assumptions are stated before explanation of model method</t>
  </si>
  <si>
    <t>PART (v) (max 4)</t>
  </si>
  <si>
    <t>Check for no outliers</t>
  </si>
  <si>
    <t>Option 1 parameters identified</t>
  </si>
  <si>
    <t>Results shown in a single table</t>
  </si>
  <si>
    <t>List of parameters used</t>
  </si>
  <si>
    <t>PART (viii) (max 4)</t>
  </si>
  <si>
    <t>PART (ix) (max 8)</t>
  </si>
  <si>
    <t>PART (x) (max 4)</t>
  </si>
  <si>
    <t>Suitable chart type used (e.g. pie chart)</t>
  </si>
  <si>
    <t>Correct proportion for each membership level</t>
  </si>
  <si>
    <t>Correct total distance calculated for each passenger</t>
  </si>
  <si>
    <t>Correct membership level for each passenger</t>
  </si>
  <si>
    <t>Target gold proportion (15%) identified as parameter</t>
  </si>
  <si>
    <t>Suitable chart type with appropriate labelling</t>
  </si>
  <si>
    <t>Correct total number of flights calculated for each passenger</t>
  </si>
  <si>
    <t>Results shown for blue, bronze, silver and gold separately</t>
  </si>
  <si>
    <t>PART (iv) (max 3)</t>
  </si>
  <si>
    <t>Correct parameters used to identify membership level under option 1</t>
  </si>
  <si>
    <t>Correct parameters used to identify membership level under current approach</t>
  </si>
  <si>
    <t>PART (vii) (max 3)</t>
  </si>
  <si>
    <t>Current approach parameters identified</t>
  </si>
  <si>
    <t>Option 2 parameters determined</t>
  </si>
  <si>
    <t>Option 2 parameters used to identify membership level under current approach</t>
  </si>
  <si>
    <t>Check on goalseek or other approach adopted (e.g. trial and error)</t>
  </si>
  <si>
    <t>Count number of data points</t>
  </si>
  <si>
    <t>Check minimum of each data point zero</t>
  </si>
  <si>
    <t>Each passenger has completed at least one flight</t>
  </si>
  <si>
    <t>Sum of total flights equals sum of non zero values from data validation</t>
  </si>
  <si>
    <t>Total proportion in each membership level sums to 100%</t>
  </si>
  <si>
    <t>Maximum number of flights cannot exceed number of columns of data = 100</t>
  </si>
  <si>
    <t>Description of calculation of current membership level for each passenger</t>
  </si>
  <si>
    <t>Description of calculation of membership level for each passenger under option 1</t>
  </si>
  <si>
    <t>Description of calculation of current total members in each level</t>
  </si>
  <si>
    <t>Description of proportion current members in each level</t>
  </si>
  <si>
    <t>Description of proportion members in each level in option 1</t>
  </si>
  <si>
    <t>Description of calculation of total members in each level in option 1</t>
  </si>
  <si>
    <t>Description of calculation of membership threshold under each level under option 2</t>
  </si>
  <si>
    <t>Description of calculation of membership level for each passenger under option 2</t>
  </si>
  <si>
    <t>Description of calculation of total members in each level in option 2</t>
  </si>
  <si>
    <t>Description of proportion members in each level in option 2</t>
  </si>
  <si>
    <t>Description of calculation to determine revised membership threshold level to meet gold target</t>
  </si>
  <si>
    <t>Construction of charts</t>
  </si>
  <si>
    <t>Description of the check that each passenger has completed at least one flight</t>
  </si>
  <si>
    <t>Description of the check that maximum distance travelled by any one customer less than total obtained by  flying longest flight for all flights</t>
  </si>
  <si>
    <t>Description of check that total of proportion in each membership level sums to 100%</t>
  </si>
  <si>
    <t>Description of check that maximum number of flights does not exceed data set total (100)</t>
  </si>
  <si>
    <t>Description of check that using membership thresholds under option 2 aligned to current approach produces same results</t>
  </si>
  <si>
    <t>CAA Module 5 122</t>
  </si>
  <si>
    <t>Description of calculation of total distance travelled by each passenger</t>
  </si>
  <si>
    <t>Description of calculation of total flights travelled by each passenger</t>
  </si>
  <si>
    <t>Description of the check that minimum data point value is zero</t>
  </si>
  <si>
    <t>Description of check that total of zero distance and non-zero distance data points match total (checks countif working correctly)</t>
  </si>
  <si>
    <t>(1 or 2 each - maximum of 8)</t>
  </si>
  <si>
    <t>All steps clearly explained (1 or 2 each - maximum of 8)</t>
  </si>
  <si>
    <t>Clear signposting/labelling (1 or 2 each - maximum of 8)</t>
  </si>
  <si>
    <t>... and check that this is equal to 20,000 (200 customers x 100 flights, or separately checks 200 customers and 100 flights)</t>
  </si>
  <si>
    <t>Calculate mean and median flight distances</t>
  </si>
  <si>
    <t>Correct total number of customers for each membership level</t>
  </si>
  <si>
    <t>Chart has title and labels</t>
  </si>
  <si>
    <t>Correct determination of parameter 'x' to determine membership level thresholds using goalseek, or otherwise (e.g. trial and error) - any value 76,900 to 79,100</t>
  </si>
  <si>
    <t>Description of the check on the number of data points equal to 20,000 (or separate checks that 200 customers and 100 flights per customer</t>
  </si>
  <si>
    <t>Maximum distance must be less than max number of fights all at longest distance (Max flight distance 13,422 x Max Flights 100 = 13422000)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</si>
</sst>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0.0"/>
    <numFmt numFmtId="166" formatCode="0\ &quot;  (out of 100)&quot;"/>
    <numFmt numFmtId="167" formatCode="0\ &quot;  (out of 200)&quot;"/>
    <numFmt numFmtId="168" formatCode="_-* #,##0_-;\-* #,##0_-;_-* &quot;-&quot;??_-;_-@_-"/>
  </numFmts>
  <fonts count="33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2"/>
      <name val="Times New Roman"/>
      <family val="1"/>
    </font>
    <font>
      <sz val="12"/>
      <name val="Symbol"/>
      <family val="1"/>
      <charset val="2"/>
    </font>
    <font>
      <b/>
      <sz val="11"/>
      <color indexed="62"/>
      <name val="Arial"/>
      <family val="2"/>
    </font>
    <font>
      <sz val="8"/>
      <name val="ITC Stone Serif Semi"/>
    </font>
    <font>
      <b/>
      <i/>
      <sz val="10"/>
      <color rgb="FFFF000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2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</cellStyleXfs>
  <cellXfs count="221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2" fillId="0" borderId="0" xfId="1" applyAlignment="1" applyProtection="1"/>
    <xf numFmtId="0" fontId="10" fillId="0" borderId="0" xfId="0" applyFont="1" applyProtection="1"/>
    <xf numFmtId="0" fontId="0" fillId="0" borderId="0" xfId="0" applyAlignment="1" applyProtection="1">
      <alignment horizontal="center"/>
    </xf>
    <xf numFmtId="0" fontId="2" fillId="0" borderId="0" xfId="2" quotePrefix="1" applyFont="1" applyAlignment="1">
      <alignment horizontal="left"/>
    </xf>
    <xf numFmtId="0" fontId="11" fillId="0" borderId="0" xfId="2"/>
    <xf numFmtId="0" fontId="9" fillId="0" borderId="0" xfId="2" applyFont="1" applyAlignment="1">
      <alignment horizontal="left" vertical="center"/>
    </xf>
    <xf numFmtId="0" fontId="11" fillId="0" borderId="10" xfId="2" applyFont="1" applyBorder="1"/>
    <xf numFmtId="165" fontId="11" fillId="0" borderId="11" xfId="2" applyNumberFormat="1" applyFont="1" applyBorder="1"/>
    <xf numFmtId="0" fontId="11" fillId="0" borderId="12" xfId="2" applyBorder="1"/>
    <xf numFmtId="164" fontId="11" fillId="0" borderId="13" xfId="2" applyNumberFormat="1" applyBorder="1" applyAlignment="1">
      <alignment horizontal="center"/>
    </xf>
    <xf numFmtId="0" fontId="9" fillId="0" borderId="0" xfId="2" quotePrefix="1" applyFont="1" applyAlignment="1">
      <alignment horizontal="left" vertical="center"/>
    </xf>
    <xf numFmtId="0" fontId="9" fillId="0" borderId="0" xfId="2" applyFont="1"/>
    <xf numFmtId="0" fontId="11" fillId="0" borderId="12" xfId="2" applyFont="1" applyBorder="1"/>
    <xf numFmtId="165" fontId="11" fillId="0" borderId="13" xfId="2" applyNumberFormat="1" applyFont="1" applyBorder="1"/>
    <xf numFmtId="0" fontId="11" fillId="0" borderId="15" xfId="2" applyFont="1" applyBorder="1"/>
    <xf numFmtId="165" fontId="11" fillId="0" borderId="16" xfId="2" applyNumberFormat="1" applyFont="1" applyBorder="1"/>
    <xf numFmtId="0" fontId="11" fillId="0" borderId="0" xfId="2" applyFont="1" applyBorder="1"/>
    <xf numFmtId="165" fontId="11" fillId="0" borderId="0" xfId="2" applyNumberFormat="1" applyFont="1" applyBorder="1"/>
    <xf numFmtId="0" fontId="7" fillId="0" borderId="0" xfId="2" applyFont="1" applyAlignment="1">
      <alignment horizontal="right" vertical="center"/>
    </xf>
    <xf numFmtId="0" fontId="4" fillId="0" borderId="15" xfId="2" applyFont="1" applyBorder="1"/>
    <xf numFmtId="164" fontId="4" fillId="0" borderId="16" xfId="2" applyNumberFormat="1" applyFont="1" applyBorder="1" applyAlignment="1">
      <alignment horizontal="center"/>
    </xf>
    <xf numFmtId="0" fontId="11" fillId="0" borderId="0" xfId="2" applyAlignment="1">
      <alignment wrapText="1"/>
    </xf>
    <xf numFmtId="0" fontId="11" fillId="0" borderId="7" xfId="2" applyBorder="1"/>
    <xf numFmtId="0" fontId="11" fillId="0" borderId="17" xfId="2" applyBorder="1"/>
    <xf numFmtId="0" fontId="5" fillId="0" borderId="2" xfId="2" applyFont="1" applyBorder="1"/>
    <xf numFmtId="0" fontId="11" fillId="0" borderId="18" xfId="2" applyBorder="1"/>
    <xf numFmtId="0" fontId="11" fillId="0" borderId="16" xfId="2" applyBorder="1"/>
    <xf numFmtId="0" fontId="11" fillId="0" borderId="19" xfId="2" applyBorder="1"/>
    <xf numFmtId="0" fontId="11" fillId="0" borderId="8" xfId="2" applyBorder="1"/>
    <xf numFmtId="0" fontId="13" fillId="0" borderId="13" xfId="2" applyFont="1" applyBorder="1"/>
    <xf numFmtId="0" fontId="13" fillId="0" borderId="0" xfId="2" applyFont="1" applyBorder="1" applyAlignment="1">
      <alignment horizontal="center"/>
    </xf>
    <xf numFmtId="0" fontId="14" fillId="0" borderId="3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11" fillId="0" borderId="19" xfId="2" applyBorder="1" applyAlignment="1">
      <alignment horizontal="center"/>
    </xf>
    <xf numFmtId="0" fontId="11" fillId="0" borderId="8" xfId="2" applyBorder="1" applyAlignment="1">
      <alignment horizontal="center"/>
    </xf>
    <xf numFmtId="0" fontId="11" fillId="0" borderId="0" xfId="2" applyBorder="1" applyAlignment="1">
      <alignment horizontal="center"/>
    </xf>
    <xf numFmtId="0" fontId="11" fillId="0" borderId="9" xfId="2" applyBorder="1" applyAlignment="1">
      <alignment horizontal="center"/>
    </xf>
    <xf numFmtId="0" fontId="11" fillId="0" borderId="4" xfId="2" applyBorder="1" applyAlignment="1">
      <alignment horizontal="center"/>
    </xf>
    <xf numFmtId="0" fontId="7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7" fillId="0" borderId="0" xfId="1" applyFont="1" applyAlignment="1" applyProtection="1">
      <alignment horizontal="left" vertical="center"/>
    </xf>
    <xf numFmtId="0" fontId="11" fillId="0" borderId="0" xfId="2" applyBorder="1" applyAlignment="1">
      <alignment horizontal="center" wrapText="1"/>
    </xf>
    <xf numFmtId="0" fontId="4" fillId="0" borderId="6" xfId="2" applyFont="1" applyBorder="1" applyAlignment="1">
      <alignment horizontal="center" wrapText="1"/>
    </xf>
    <xf numFmtId="0" fontId="4" fillId="0" borderId="14" xfId="2" applyFont="1" applyBorder="1" applyAlignment="1">
      <alignment horizontal="center" wrapText="1"/>
    </xf>
    <xf numFmtId="0" fontId="4" fillId="0" borderId="11" xfId="2" applyFont="1" applyBorder="1" applyAlignment="1">
      <alignment horizontal="center"/>
    </xf>
    <xf numFmtId="0" fontId="0" fillId="0" borderId="0" xfId="0" applyFill="1" applyBorder="1" applyProtection="1"/>
    <xf numFmtId="0" fontId="11" fillId="2" borderId="21" xfId="2" applyFill="1" applyBorder="1" applyProtection="1">
      <protection locked="0"/>
    </xf>
    <xf numFmtId="0" fontId="11" fillId="2" borderId="22" xfId="2" applyFill="1" applyBorder="1" applyProtection="1">
      <protection locked="0"/>
    </xf>
    <xf numFmtId="15" fontId="3" fillId="2" borderId="20" xfId="2" applyNumberFormat="1" applyFont="1" applyFill="1" applyBorder="1" applyAlignment="1" applyProtection="1">
      <alignment horizontal="left" vertical="center"/>
      <protection locked="0"/>
    </xf>
    <xf numFmtId="0" fontId="21" fillId="3" borderId="0" xfId="1" applyFont="1" applyFill="1" applyAlignment="1" applyProtection="1">
      <alignment horizontal="left" vertical="center"/>
    </xf>
    <xf numFmtId="0" fontId="0" fillId="3" borderId="0" xfId="0" applyFill="1" applyProtection="1"/>
    <xf numFmtId="0" fontId="9" fillId="0" borderId="0" xfId="2" applyFont="1" applyFill="1" applyBorder="1"/>
    <xf numFmtId="0" fontId="5" fillId="3" borderId="1" xfId="2" applyFont="1" applyFill="1" applyBorder="1"/>
    <xf numFmtId="0" fontId="11" fillId="3" borderId="1" xfId="2" applyFill="1" applyBorder="1"/>
    <xf numFmtId="0" fontId="11" fillId="3" borderId="17" xfId="2" applyFill="1" applyBorder="1"/>
    <xf numFmtId="0" fontId="4" fillId="0" borderId="0" xfId="0" applyFont="1" applyProtection="1"/>
    <xf numFmtId="0" fontId="5" fillId="0" borderId="10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7" fillId="0" borderId="14" xfId="0" quotePrefix="1" applyFont="1" applyBorder="1" applyAlignment="1" applyProtection="1">
      <alignment horizontal="left" vertical="center" wrapText="1"/>
    </xf>
    <xf numFmtId="0" fontId="0" fillId="0" borderId="14" xfId="0" applyBorder="1" applyProtection="1"/>
    <xf numFmtId="0" fontId="5" fillId="0" borderId="14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center" vertical="center"/>
    </xf>
    <xf numFmtId="0" fontId="23" fillId="0" borderId="24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vertical="center"/>
    </xf>
    <xf numFmtId="0" fontId="11" fillId="0" borderId="24" xfId="0" applyFont="1" applyBorder="1" applyAlignment="1" applyProtection="1">
      <alignment horizontal="left" vertical="center" wrapText="1"/>
    </xf>
    <xf numFmtId="0" fontId="0" fillId="0" borderId="24" xfId="0" applyBorder="1" applyProtection="1"/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7" fillId="0" borderId="0" xfId="1" applyFont="1" applyFill="1" applyAlignment="1" applyProtection="1">
      <alignment horizontal="right" vertical="center"/>
    </xf>
    <xf numFmtId="0" fontId="21" fillId="0" borderId="0" xfId="2" quotePrefix="1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5" fillId="0" borderId="0" xfId="2" applyFont="1" applyAlignment="1">
      <alignment horizontal="right" vertical="center"/>
    </xf>
    <xf numFmtId="0" fontId="11" fillId="0" borderId="0" xfId="2" applyFill="1" applyBorder="1"/>
    <xf numFmtId="164" fontId="21" fillId="0" borderId="0" xfId="0" applyNumberFormat="1" applyFont="1" applyProtection="1"/>
    <xf numFmtId="166" fontId="21" fillId="0" borderId="0" xfId="1" applyNumberFormat="1" applyFont="1" applyFill="1" applyAlignment="1" applyProtection="1">
      <alignment horizontal="center" vertical="center"/>
    </xf>
    <xf numFmtId="0" fontId="1" fillId="0" borderId="6" xfId="2" applyFont="1" applyBorder="1" applyAlignment="1">
      <alignment wrapText="1"/>
    </xf>
    <xf numFmtId="0" fontId="16" fillId="0" borderId="0" xfId="2" applyFont="1" applyFill="1" applyBorder="1"/>
    <xf numFmtId="0" fontId="13" fillId="0" borderId="0" xfId="2" applyFont="1" applyFill="1" applyBorder="1" applyAlignment="1">
      <alignment horizontal="center"/>
    </xf>
    <xf numFmtId="0" fontId="11" fillId="0" borderId="0" xfId="2" applyFill="1" applyBorder="1" applyAlignment="1">
      <alignment horizontal="center"/>
    </xf>
    <xf numFmtId="0" fontId="7" fillId="0" borderId="0" xfId="1" applyFont="1" applyFill="1" applyBorder="1" applyAlignment="1" applyProtection="1">
      <alignment horizontal="right" vertical="center"/>
    </xf>
    <xf numFmtId="0" fontId="11" fillId="0" borderId="14" xfId="2" applyBorder="1"/>
    <xf numFmtId="0" fontId="4" fillId="0" borderId="6" xfId="2" applyFont="1" applyBorder="1"/>
    <xf numFmtId="0" fontId="1" fillId="0" borderId="0" xfId="2" applyFont="1" applyBorder="1"/>
    <xf numFmtId="0" fontId="11" fillId="0" borderId="0" xfId="2" applyFill="1" applyBorder="1" applyAlignment="1">
      <alignment horizontal="center" wrapText="1"/>
    </xf>
    <xf numFmtId="0" fontId="11" fillId="0" borderId="0" xfId="2" quotePrefix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0" fontId="11" fillId="0" borderId="0" xfId="2" applyFill="1" applyBorder="1" applyAlignment="1">
      <alignment wrapText="1"/>
    </xf>
    <xf numFmtId="0" fontId="1" fillId="0" borderId="0" xfId="2" applyFont="1" applyFill="1" applyBorder="1"/>
    <xf numFmtId="0" fontId="1" fillId="0" borderId="0" xfId="0" applyFont="1" applyProtection="1"/>
    <xf numFmtId="0" fontId="11" fillId="0" borderId="0" xfId="2" applyFill="1" applyProtection="1"/>
    <xf numFmtId="0" fontId="9" fillId="0" borderId="1" xfId="2" applyFont="1" applyFill="1" applyBorder="1" applyProtection="1"/>
    <xf numFmtId="0" fontId="5" fillId="0" borderId="1" xfId="2" applyFont="1" applyFill="1" applyBorder="1" applyAlignment="1" applyProtection="1">
      <alignment vertical="center"/>
    </xf>
    <xf numFmtId="0" fontId="11" fillId="0" borderId="1" xfId="2" applyFill="1" applyBorder="1" applyProtection="1"/>
    <xf numFmtId="0" fontId="11" fillId="0" borderId="2" xfId="2" applyFill="1" applyBorder="1" applyProtection="1"/>
    <xf numFmtId="0" fontId="24" fillId="0" borderId="8" xfId="2" applyFont="1" applyFill="1" applyBorder="1" applyAlignment="1" applyProtection="1">
      <alignment horizontal="center"/>
    </xf>
    <xf numFmtId="0" fontId="11" fillId="0" borderId="0" xfId="2" applyFill="1" applyBorder="1" applyProtection="1"/>
    <xf numFmtId="0" fontId="11" fillId="0" borderId="0" xfId="2" applyFill="1" applyBorder="1" applyAlignment="1" applyProtection="1">
      <alignment vertical="center"/>
    </xf>
    <xf numFmtId="0" fontId="11" fillId="0" borderId="3" xfId="2" applyFill="1" applyBorder="1" applyProtection="1"/>
    <xf numFmtId="0" fontId="4" fillId="0" borderId="0" xfId="2" quotePrefix="1" applyFont="1" applyFill="1" applyBorder="1" applyAlignment="1" applyProtection="1">
      <alignment horizontal="left" vertical="center"/>
    </xf>
    <xf numFmtId="0" fontId="1" fillId="0" borderId="0" xfId="2" applyFont="1" applyFill="1" applyBorder="1" applyProtection="1"/>
    <xf numFmtId="0" fontId="4" fillId="0" borderId="0" xfId="2" applyFont="1" applyFill="1" applyBorder="1" applyAlignment="1" applyProtection="1">
      <alignment horizontal="left" vertical="center"/>
    </xf>
    <xf numFmtId="0" fontId="25" fillId="0" borderId="8" xfId="2" applyFont="1" applyFill="1" applyBorder="1" applyAlignment="1" applyProtection="1">
      <alignment horizontal="center"/>
    </xf>
    <xf numFmtId="0" fontId="1" fillId="0" borderId="0" xfId="2" applyFont="1" applyFill="1" applyBorder="1" applyAlignment="1" applyProtection="1">
      <alignment horizontal="left" vertical="center"/>
    </xf>
    <xf numFmtId="0" fontId="19" fillId="0" borderId="0" xfId="2" applyFont="1" applyFill="1" applyProtection="1"/>
    <xf numFmtId="0" fontId="19" fillId="0" borderId="0" xfId="2" applyFont="1" applyFill="1" applyBorder="1" applyProtection="1"/>
    <xf numFmtId="0" fontId="1" fillId="0" borderId="0" xfId="2" quotePrefix="1" applyFont="1" applyFill="1" applyBorder="1" applyAlignment="1" applyProtection="1">
      <alignment horizontal="left" vertical="center"/>
    </xf>
    <xf numFmtId="0" fontId="1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Protection="1"/>
    <xf numFmtId="0" fontId="19" fillId="0" borderId="0" xfId="2" applyFont="1" applyFill="1" applyBorder="1" applyAlignment="1" applyProtection="1">
      <alignment horizontal="left" vertical="center"/>
    </xf>
    <xf numFmtId="0" fontId="11" fillId="0" borderId="0" xfId="2" applyFill="1" applyBorder="1" applyAlignment="1" applyProtection="1">
      <alignment horizontal="right"/>
    </xf>
    <xf numFmtId="0" fontId="11" fillId="0" borderId="4" xfId="2" applyFill="1" applyBorder="1" applyProtection="1"/>
    <xf numFmtId="0" fontId="1" fillId="0" borderId="4" xfId="2" applyFont="1" applyFill="1" applyBorder="1" applyAlignment="1" applyProtection="1">
      <alignment horizontal="left" vertical="center"/>
    </xf>
    <xf numFmtId="0" fontId="11" fillId="0" borderId="5" xfId="2" applyFill="1" applyBorder="1" applyProtection="1"/>
    <xf numFmtId="0" fontId="24" fillId="0" borderId="0" xfId="2" applyFont="1" applyFill="1" applyBorder="1" applyAlignment="1" applyProtection="1">
      <alignment horizontal="center" wrapText="1"/>
    </xf>
    <xf numFmtId="0" fontId="5" fillId="0" borderId="1" xfId="2" applyFont="1" applyFill="1" applyBorder="1" applyAlignment="1" applyProtection="1">
      <alignment horizontal="left"/>
    </xf>
    <xf numFmtId="0" fontId="4" fillId="0" borderId="1" xfId="2" applyFont="1" applyFill="1" applyBorder="1" applyProtection="1"/>
    <xf numFmtId="0" fontId="5" fillId="0" borderId="2" xfId="2" applyFont="1" applyFill="1" applyBorder="1" applyProtection="1"/>
    <xf numFmtId="0" fontId="5" fillId="0" borderId="0" xfId="2" applyFont="1" applyFill="1" applyBorder="1" applyAlignment="1" applyProtection="1">
      <alignment horizontal="left"/>
    </xf>
    <xf numFmtId="0" fontId="5" fillId="0" borderId="3" xfId="2" applyFont="1" applyFill="1" applyBorder="1" applyProtection="1"/>
    <xf numFmtId="0" fontId="24" fillId="0" borderId="0" xfId="2" applyFont="1" applyFill="1" applyBorder="1" applyAlignment="1" applyProtection="1">
      <alignment horizontal="center"/>
    </xf>
    <xf numFmtId="0" fontId="5" fillId="0" borderId="1" xfId="2" applyFont="1" applyFill="1" applyBorder="1" applyProtection="1"/>
    <xf numFmtId="0" fontId="4" fillId="0" borderId="0" xfId="2" applyFont="1" applyFill="1" applyBorder="1" applyAlignment="1" applyProtection="1">
      <alignment vertical="center"/>
    </xf>
    <xf numFmtId="0" fontId="24" fillId="4" borderId="29" xfId="2" applyFont="1" applyFill="1" applyBorder="1" applyAlignment="1" applyProtection="1">
      <alignment horizontal="center"/>
    </xf>
    <xf numFmtId="0" fontId="1" fillId="0" borderId="3" xfId="2" applyFont="1" applyFill="1" applyBorder="1" applyProtection="1"/>
    <xf numFmtId="0" fontId="1" fillId="0" borderId="3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>
      <alignment horizontal="left" vertical="center"/>
    </xf>
    <xf numFmtId="0" fontId="11" fillId="0" borderId="4" xfId="2" applyFill="1" applyBorder="1" applyAlignment="1" applyProtection="1">
      <alignment vertical="center"/>
    </xf>
    <xf numFmtId="0" fontId="24" fillId="4" borderId="28" xfId="2" applyFont="1" applyFill="1" applyBorder="1" applyAlignment="1" applyProtection="1">
      <alignment horizontal="center"/>
    </xf>
    <xf numFmtId="0" fontId="11" fillId="0" borderId="3" xfId="2" applyFill="1" applyBorder="1" applyAlignment="1" applyProtection="1">
      <alignment horizontal="left" vertical="center"/>
    </xf>
    <xf numFmtId="0" fontId="1" fillId="0" borderId="27" xfId="2" applyFont="1" applyFill="1" applyBorder="1" applyAlignment="1">
      <alignment wrapText="1"/>
    </xf>
    <xf numFmtId="0" fontId="13" fillId="0" borderId="12" xfId="2" applyFont="1" applyFill="1" applyBorder="1" applyAlignment="1">
      <alignment horizontal="center"/>
    </xf>
    <xf numFmtId="0" fontId="11" fillId="0" borderId="12" xfId="2" applyFill="1" applyBorder="1" applyAlignment="1">
      <alignment horizontal="center"/>
    </xf>
    <xf numFmtId="0" fontId="1" fillId="0" borderId="36" xfId="2" applyFont="1" applyFill="1" applyBorder="1" applyAlignment="1">
      <alignment wrapText="1"/>
    </xf>
    <xf numFmtId="0" fontId="1" fillId="0" borderId="37" xfId="2" applyFont="1" applyFill="1" applyBorder="1" applyAlignment="1">
      <alignment wrapText="1"/>
    </xf>
    <xf numFmtId="0" fontId="13" fillId="0" borderId="38" xfId="2" applyFont="1" applyFill="1" applyBorder="1" applyAlignment="1">
      <alignment horizontal="center"/>
    </xf>
    <xf numFmtId="0" fontId="11" fillId="0" borderId="39" xfId="2" applyFill="1" applyBorder="1" applyAlignment="1">
      <alignment horizontal="center"/>
    </xf>
    <xf numFmtId="0" fontId="11" fillId="0" borderId="38" xfId="2" applyFill="1" applyBorder="1" applyAlignment="1">
      <alignment horizontal="center"/>
    </xf>
    <xf numFmtId="0" fontId="27" fillId="0" borderId="0" xfId="2" applyFont="1" applyFill="1" applyAlignment="1" applyProtection="1">
      <alignment horizontal="left" indent="4"/>
    </xf>
    <xf numFmtId="0" fontId="8" fillId="0" borderId="0" xfId="0" applyFont="1" applyFill="1" applyBorder="1" applyAlignment="1" applyProtection="1">
      <alignment horizontal="center" vertical="center" wrapText="1"/>
    </xf>
    <xf numFmtId="0" fontId="11" fillId="0" borderId="33" xfId="2" applyBorder="1"/>
    <xf numFmtId="0" fontId="4" fillId="0" borderId="0" xfId="2" applyFont="1" applyBorder="1" applyAlignment="1">
      <alignment horizontal="center"/>
    </xf>
    <xf numFmtId="0" fontId="4" fillId="0" borderId="33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11" fillId="0" borderId="40" xfId="2" applyFill="1" applyBorder="1" applyAlignment="1">
      <alignment horizontal="center"/>
    </xf>
    <xf numFmtId="0" fontId="11" fillId="0" borderId="27" xfId="2" applyBorder="1" applyAlignment="1">
      <alignment wrapText="1"/>
    </xf>
    <xf numFmtId="0" fontId="14" fillId="0" borderId="38" xfId="2" applyFont="1" applyBorder="1" applyAlignment="1">
      <alignment horizontal="center"/>
    </xf>
    <xf numFmtId="0" fontId="11" fillId="0" borderId="38" xfId="2" applyBorder="1" applyAlignment="1">
      <alignment horizontal="center"/>
    </xf>
    <xf numFmtId="0" fontId="11" fillId="5" borderId="40" xfId="2" applyFill="1" applyBorder="1" applyAlignment="1">
      <alignment horizontal="center"/>
    </xf>
    <xf numFmtId="0" fontId="11" fillId="5" borderId="38" xfId="2" applyFill="1" applyBorder="1" applyAlignment="1">
      <alignment horizontal="center"/>
    </xf>
    <xf numFmtId="0" fontId="11" fillId="5" borderId="39" xfId="2" applyFill="1" applyBorder="1" applyAlignment="1">
      <alignment horizontal="center"/>
    </xf>
    <xf numFmtId="0" fontId="24" fillId="4" borderId="8" xfId="2" applyFont="1" applyFill="1" applyBorder="1" applyAlignment="1" applyProtection="1">
      <alignment horizontal="center"/>
    </xf>
    <xf numFmtId="0" fontId="11" fillId="0" borderId="0" xfId="2" applyFill="1"/>
    <xf numFmtId="0" fontId="0" fillId="0" borderId="0" xfId="2" applyFont="1" applyFill="1" applyBorder="1" applyAlignment="1" applyProtection="1">
      <alignment horizontal="left" vertical="center"/>
    </xf>
    <xf numFmtId="0" fontId="24" fillId="0" borderId="26" xfId="2" applyFont="1" applyFill="1" applyBorder="1" applyAlignment="1" applyProtection="1">
      <alignment horizontal="center" wrapText="1"/>
      <protection locked="0"/>
    </xf>
    <xf numFmtId="0" fontId="26" fillId="0" borderId="0" xfId="2" applyFont="1" applyFill="1"/>
    <xf numFmtId="0" fontId="27" fillId="0" borderId="0" xfId="2" applyFont="1" applyFill="1" applyAlignment="1">
      <alignment horizontal="left" indent="4"/>
    </xf>
    <xf numFmtId="0" fontId="24" fillId="0" borderId="41" xfId="2" applyFont="1" applyFill="1" applyBorder="1" applyAlignment="1" applyProtection="1">
      <alignment horizontal="center" wrapText="1"/>
      <protection locked="0"/>
    </xf>
    <xf numFmtId="0" fontId="28" fillId="4" borderId="7" xfId="2" applyFont="1" applyFill="1" applyBorder="1" applyAlignment="1" applyProtection="1">
      <alignment horizontal="center"/>
    </xf>
    <xf numFmtId="0" fontId="24" fillId="0" borderId="8" xfId="2" applyFont="1" applyFill="1" applyBorder="1" applyAlignment="1" applyProtection="1">
      <alignment horizontal="center" wrapText="1"/>
      <protection locked="0"/>
    </xf>
    <xf numFmtId="0" fontId="29" fillId="0" borderId="0" xfId="2" applyFont="1" applyFill="1"/>
    <xf numFmtId="0" fontId="24" fillId="0" borderId="29" xfId="2" applyFont="1" applyFill="1" applyBorder="1" applyAlignment="1" applyProtection="1">
      <alignment horizontal="center"/>
    </xf>
    <xf numFmtId="0" fontId="24" fillId="0" borderId="30" xfId="2" applyFont="1" applyFill="1" applyBorder="1" applyAlignment="1" applyProtection="1">
      <alignment horizontal="center" wrapText="1"/>
      <protection locked="0"/>
    </xf>
    <xf numFmtId="0" fontId="1" fillId="0" borderId="3" xfId="2" applyFont="1" applyFill="1" applyBorder="1"/>
    <xf numFmtId="0" fontId="24" fillId="4" borderId="7" xfId="2" applyFont="1" applyFill="1" applyBorder="1" applyAlignment="1" applyProtection="1">
      <alignment horizontal="center"/>
    </xf>
    <xf numFmtId="0" fontId="25" fillId="0" borderId="29" xfId="2" applyFont="1" applyFill="1" applyBorder="1" applyAlignment="1" applyProtection="1">
      <alignment horizontal="center"/>
    </xf>
    <xf numFmtId="167" fontId="30" fillId="0" borderId="0" xfId="1" applyNumberFormat="1" applyFont="1" applyFill="1" applyAlignment="1" applyProtection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left" vertical="center" indent="4"/>
    </xf>
    <xf numFmtId="0" fontId="26" fillId="0" borderId="0" xfId="0" applyFont="1" applyAlignment="1">
      <alignment vertical="center"/>
    </xf>
    <xf numFmtId="0" fontId="1" fillId="6" borderId="0" xfId="2" applyFont="1" applyFill="1" applyBorder="1" applyAlignment="1" applyProtection="1">
      <alignment vertical="center"/>
    </xf>
    <xf numFmtId="0" fontId="1" fillId="6" borderId="0" xfId="2" applyFont="1" applyFill="1" applyBorder="1" applyAlignment="1" applyProtection="1">
      <alignment horizontal="left" vertical="center"/>
    </xf>
    <xf numFmtId="0" fontId="4" fillId="6" borderId="0" xfId="2" applyFont="1" applyFill="1" applyBorder="1" applyAlignment="1" applyProtection="1">
      <alignment horizontal="left" vertical="center"/>
    </xf>
    <xf numFmtId="0" fontId="11" fillId="6" borderId="0" xfId="2" applyFill="1" applyBorder="1" applyAlignment="1" applyProtection="1">
      <alignment vertical="center"/>
    </xf>
    <xf numFmtId="0" fontId="1" fillId="6" borderId="0" xfId="2" applyFont="1" applyFill="1" applyBorder="1"/>
    <xf numFmtId="0" fontId="19" fillId="6" borderId="0" xfId="2" applyFont="1" applyFill="1" applyBorder="1" applyProtection="1"/>
    <xf numFmtId="0" fontId="11" fillId="6" borderId="0" xfId="2" applyFill="1" applyBorder="1" applyProtection="1"/>
    <xf numFmtId="0" fontId="11" fillId="6" borderId="3" xfId="2" applyFill="1" applyBorder="1" applyProtection="1"/>
    <xf numFmtId="0" fontId="0" fillId="6" borderId="0" xfId="2" applyFont="1" applyFill="1" applyBorder="1" applyAlignment="1" applyProtection="1">
      <alignment horizontal="left" vertical="center"/>
    </xf>
    <xf numFmtId="0" fontId="4" fillId="6" borderId="0" xfId="2" applyFont="1" applyFill="1" applyBorder="1" applyAlignment="1" applyProtection="1">
      <alignment vertical="center"/>
    </xf>
    <xf numFmtId="168" fontId="11" fillId="0" borderId="0" xfId="4" applyNumberFormat="1" applyFont="1" applyFill="1"/>
    <xf numFmtId="10" fontId="11" fillId="0" borderId="0" xfId="5" applyNumberFormat="1" applyFont="1" applyFill="1"/>
    <xf numFmtId="0" fontId="25" fillId="0" borderId="29" xfId="2" applyFont="1" applyFill="1" applyBorder="1" applyAlignment="1" applyProtection="1">
      <alignment horizontal="center" vertical="center"/>
    </xf>
    <xf numFmtId="0" fontId="11" fillId="0" borderId="0" xfId="2" applyFill="1" applyBorder="1" applyAlignment="1" applyProtection="1">
      <alignment horizontal="right" vertical="center"/>
    </xf>
    <xf numFmtId="0" fontId="1" fillId="6" borderId="0" xfId="2" applyFont="1" applyFill="1" applyBorder="1" applyAlignment="1">
      <alignment vertical="center"/>
    </xf>
    <xf numFmtId="0" fontId="32" fillId="0" borderId="0" xfId="2" applyFont="1" applyFill="1" applyBorder="1" applyAlignment="1" applyProtection="1">
      <alignment horizontal="left" vertical="center"/>
    </xf>
    <xf numFmtId="0" fontId="25" fillId="0" borderId="9" xfId="2" applyFont="1" applyFill="1" applyBorder="1" applyAlignment="1" applyProtection="1">
      <alignment horizontal="center"/>
    </xf>
    <xf numFmtId="0" fontId="1" fillId="0" borderId="4" xfId="2" applyFont="1" applyFill="1" applyBorder="1" applyProtection="1"/>
    <xf numFmtId="0" fontId="19" fillId="0" borderId="4" xfId="2" applyFont="1" applyFill="1" applyBorder="1" applyProtection="1"/>
    <xf numFmtId="0" fontId="1" fillId="0" borderId="0" xfId="3" quotePrefix="1" applyFont="1" applyFill="1" applyBorder="1"/>
    <xf numFmtId="0" fontId="1" fillId="0" borderId="0" xfId="2" applyFont="1" applyFill="1" applyBorder="1" applyAlignment="1">
      <alignment vertical="center"/>
    </xf>
    <xf numFmtId="0" fontId="0" fillId="0" borderId="0" xfId="0"/>
    <xf numFmtId="0" fontId="7" fillId="0" borderId="0" xfId="0" quotePrefix="1" applyFont="1" applyAlignment="1" applyProtection="1">
      <alignment horizontal="left" vertical="center"/>
    </xf>
    <xf numFmtId="0" fontId="1" fillId="0" borderId="0" xfId="6" applyFont="1" applyFill="1" applyBorder="1" applyAlignment="1" applyProtection="1">
      <alignment horizontal="left" vertical="center"/>
    </xf>
    <xf numFmtId="0" fontId="26" fillId="0" borderId="0" xfId="0" applyFont="1" applyAlignment="1">
      <alignment horizontal="left" vertical="center" indent="4"/>
    </xf>
    <xf numFmtId="0" fontId="26" fillId="0" borderId="0" xfId="0" applyFont="1" applyAlignment="1">
      <alignment vertical="center"/>
    </xf>
    <xf numFmtId="14" fontId="3" fillId="2" borderId="31" xfId="2" applyNumberFormat="1" applyFont="1" applyFill="1" applyBorder="1" applyAlignment="1" applyProtection="1">
      <alignment horizontal="center" vertical="center"/>
      <protection locked="0"/>
    </xf>
    <xf numFmtId="14" fontId="3" fillId="2" borderId="32" xfId="2" applyNumberFormat="1" applyFont="1" applyFill="1" applyBorder="1" applyAlignment="1" applyProtection="1">
      <alignment horizontal="center" vertical="center"/>
      <protection locked="0"/>
    </xf>
    <xf numFmtId="15" fontId="3" fillId="2" borderId="20" xfId="2" applyNumberFormat="1" applyFont="1" applyFill="1" applyBorder="1" applyAlignment="1" applyProtection="1">
      <alignment horizontal="center" vertical="center"/>
      <protection locked="0"/>
    </xf>
    <xf numFmtId="15" fontId="3" fillId="2" borderId="21" xfId="2" applyNumberFormat="1" applyFont="1" applyFill="1" applyBorder="1" applyAlignment="1" applyProtection="1">
      <alignment horizontal="center" vertical="center"/>
      <protection locked="0"/>
    </xf>
    <xf numFmtId="15" fontId="3" fillId="2" borderId="22" xfId="2" applyNumberFormat="1" applyFont="1" applyFill="1" applyBorder="1" applyAlignment="1" applyProtection="1">
      <alignment horizontal="center" vertical="center"/>
      <protection locked="0"/>
    </xf>
    <xf numFmtId="0" fontId="5" fillId="3" borderId="33" xfId="2" applyFont="1" applyFill="1" applyBorder="1" applyAlignment="1">
      <alignment horizontal="left"/>
    </xf>
    <xf numFmtId="0" fontId="5" fillId="3" borderId="34" xfId="2" applyFont="1" applyFill="1" applyBorder="1" applyAlignment="1">
      <alignment horizontal="left"/>
    </xf>
    <xf numFmtId="0" fontId="5" fillId="3" borderId="35" xfId="2" applyFont="1" applyFill="1" applyBorder="1" applyAlignment="1">
      <alignment horizontal="left"/>
    </xf>
    <xf numFmtId="0" fontId="1" fillId="6" borderId="0" xfId="2" applyFont="1" applyFill="1" applyBorder="1" applyAlignment="1" applyProtection="1">
      <alignment horizontal="left"/>
    </xf>
  </cellXfs>
  <cellStyles count="7">
    <cellStyle name="Comma" xfId="4" builtinId="3"/>
    <cellStyle name="Hyperlink" xfId="1" builtinId="8"/>
    <cellStyle name="Normal" xfId="0" builtinId="0"/>
    <cellStyle name="Normal 2" xfId="2" xr:uid="{00000000-0005-0000-0000-000003000000}"/>
    <cellStyle name="Normal 2 2" xfId="6" xr:uid="{00000000-0005-0000-0000-000004000000}"/>
    <cellStyle name="Normal 3" xfId="3" xr:uid="{00000000-0005-0000-0000-000005000000}"/>
    <cellStyle name="Percent" xfId="5" builtinId="5"/>
  </cellStyles>
  <dxfs count="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</dxfs>
  <tableStyles count="0" defaultTableStyle="TableStyleMedium9" defaultPivotStyle="PivotStyleLight16"/>
  <colors>
    <mruColors>
      <color rgb="FFFFFFCC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</xdr:row>
          <xdr:rowOff>66675</xdr:rowOff>
        </xdr:from>
        <xdr:to>
          <xdr:col>5</xdr:col>
          <xdr:colOff>142875</xdr:colOff>
          <xdr:row>3</xdr:row>
          <xdr:rowOff>180975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single sheet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2</xdr:row>
          <xdr:rowOff>76200</xdr:rowOff>
        </xdr:from>
        <xdr:to>
          <xdr:col>2</xdr:col>
          <xdr:colOff>485775</xdr:colOff>
          <xdr:row>3</xdr:row>
          <xdr:rowOff>180975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ALL sheets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C64"/>
  <sheetViews>
    <sheetView zoomScale="75" zoomScaleNormal="75" zoomScalePageLayoutView="75" workbookViewId="0">
      <selection activeCell="C12" sqref="C12"/>
    </sheetView>
  </sheetViews>
  <sheetFormatPr defaultColWidth="9.140625" defaultRowHeight="12.75" x14ac:dyDescent="0.2"/>
  <cols>
    <col min="1" max="1" width="4.140625" style="7" customWidth="1"/>
    <col min="2" max="2" width="29" style="7" bestFit="1" customWidth="1"/>
    <col min="3" max="24" width="11.7109375" style="7" customWidth="1"/>
    <col min="25" max="25" width="4.42578125" style="7" customWidth="1"/>
    <col min="26" max="26" width="5.28515625" style="7" customWidth="1"/>
    <col min="27" max="27" width="8" style="7" bestFit="1" customWidth="1"/>
    <col min="28" max="28" width="8" style="24" customWidth="1"/>
    <col min="29" max="29" width="12.140625" style="7" customWidth="1"/>
    <col min="30" max="16384" width="9.140625" style="7"/>
  </cols>
  <sheetData>
    <row r="1" spans="1:29" ht="23.25" x14ac:dyDescent="0.35">
      <c r="A1" s="6" t="s">
        <v>74</v>
      </c>
      <c r="D1" s="83" t="s">
        <v>85</v>
      </c>
      <c r="J1" s="85" t="s">
        <v>15</v>
      </c>
      <c r="K1" s="84"/>
      <c r="Z1" s="153"/>
      <c r="AA1" s="94"/>
      <c r="AB1" s="50" t="s">
        <v>9</v>
      </c>
      <c r="AC1" s="51" t="s">
        <v>10</v>
      </c>
    </row>
    <row r="2" spans="1:29" ht="16.5" customHeight="1" x14ac:dyDescent="0.2">
      <c r="A2" s="8" t="s">
        <v>16</v>
      </c>
      <c r="C2" s="55" t="s">
        <v>86</v>
      </c>
      <c r="D2" s="53"/>
      <c r="E2" s="53"/>
      <c r="F2" s="53"/>
      <c r="G2" s="53"/>
      <c r="H2" s="53"/>
      <c r="I2" s="53"/>
      <c r="J2" s="53"/>
      <c r="K2" s="54"/>
      <c r="W2" s="9" t="s">
        <v>7</v>
      </c>
      <c r="X2" s="10">
        <f>MAX(X13:X52)</f>
        <v>0</v>
      </c>
      <c r="Z2" s="11" t="s">
        <v>12</v>
      </c>
      <c r="AA2" s="96" t="s">
        <v>75</v>
      </c>
      <c r="AB2" s="48">
        <f>COUNTIF($X$13:$X$52,"&lt;"&amp;55)</f>
        <v>0</v>
      </c>
      <c r="AC2" s="12" t="str">
        <f t="shared" ref="AC2:AC7" si="0">IF($AB$7&gt;0,AB2/$AB$7,"N/A")</f>
        <v>N/A</v>
      </c>
    </row>
    <row r="3" spans="1:29" ht="16.5" customHeight="1" x14ac:dyDescent="0.2">
      <c r="A3" s="13"/>
      <c r="D3" s="14"/>
      <c r="E3" s="14"/>
      <c r="F3" s="14"/>
      <c r="G3" s="14"/>
      <c r="H3" s="90"/>
      <c r="I3" s="58"/>
      <c r="J3" s="58"/>
      <c r="K3" s="58"/>
      <c r="L3" s="58"/>
      <c r="M3" s="58"/>
      <c r="N3" s="58"/>
      <c r="O3" s="58"/>
      <c r="P3" s="58"/>
      <c r="Q3" s="58"/>
      <c r="T3" s="58"/>
      <c r="U3" s="58"/>
      <c r="V3" s="58"/>
      <c r="W3" s="15" t="s">
        <v>8</v>
      </c>
      <c r="X3" s="16">
        <f>MIN(X13:X52)</f>
        <v>0</v>
      </c>
      <c r="Z3" s="11" t="s">
        <v>20</v>
      </c>
      <c r="AA3" s="96" t="s">
        <v>76</v>
      </c>
      <c r="AB3" s="48">
        <f>COUNTIF($X$13:$X$52,"&lt;"&amp;59)-SUM(AB2:AB2)</f>
        <v>0</v>
      </c>
      <c r="AC3" s="12" t="str">
        <f t="shared" si="0"/>
        <v>N/A</v>
      </c>
    </row>
    <row r="4" spans="1:29" ht="16.5" customHeight="1" x14ac:dyDescent="0.2">
      <c r="H4" s="90"/>
      <c r="I4" s="86"/>
      <c r="J4" s="86"/>
      <c r="K4" s="86"/>
      <c r="L4" s="86"/>
      <c r="M4" s="86"/>
      <c r="N4" s="86"/>
      <c r="O4" s="86"/>
      <c r="P4" s="86"/>
      <c r="Q4" s="86"/>
      <c r="T4" s="86"/>
      <c r="U4" s="86"/>
      <c r="V4" s="86"/>
      <c r="W4" s="17" t="s">
        <v>11</v>
      </c>
      <c r="X4" s="18">
        <f>IF( AB7 &gt; 0,  AVERAGE(X13:X52),  0)</f>
        <v>0</v>
      </c>
      <c r="Z4" s="11" t="s">
        <v>13</v>
      </c>
      <c r="AA4" s="96" t="s">
        <v>77</v>
      </c>
      <c r="AB4" s="48">
        <f>COUNTIF($X$13:$X$52,"&lt;"&amp;61)-SUM(AB2:AB3)</f>
        <v>0</v>
      </c>
      <c r="AC4" s="12" t="str">
        <f t="shared" si="0"/>
        <v>N/A</v>
      </c>
    </row>
    <row r="5" spans="1:29" ht="16.5" customHeight="1" x14ac:dyDescent="0.2">
      <c r="A5" s="8"/>
      <c r="W5" s="19"/>
      <c r="X5" s="20"/>
      <c r="Z5" s="11" t="s">
        <v>21</v>
      </c>
      <c r="AA5" s="96" t="s">
        <v>78</v>
      </c>
      <c r="AB5" s="48">
        <f>COUNTIF($X$13:$X$52,"&lt;"&amp;65)-SUM(AB2:AB4)</f>
        <v>0</v>
      </c>
      <c r="AC5" s="12" t="str">
        <f t="shared" si="0"/>
        <v>N/A</v>
      </c>
    </row>
    <row r="6" spans="1:29" ht="16.5" customHeight="1" x14ac:dyDescent="0.2">
      <c r="B6" s="21" t="s">
        <v>19</v>
      </c>
      <c r="D6" s="212" t="s">
        <v>18</v>
      </c>
      <c r="E6" s="213"/>
      <c r="F6" s="213"/>
      <c r="G6" s="213"/>
      <c r="H6" s="213"/>
      <c r="I6" s="213"/>
      <c r="J6" s="213"/>
      <c r="K6" s="213"/>
      <c r="Z6" s="11" t="s">
        <v>5</v>
      </c>
      <c r="AA6" s="96" t="s">
        <v>79</v>
      </c>
      <c r="AB6" s="48">
        <f>COUNTIF($X$13:$X$52,"&lt;"&amp;100)-SUM(AB2:AB5)</f>
        <v>0</v>
      </c>
      <c r="AC6" s="12" t="str">
        <f t="shared" si="0"/>
        <v>N/A</v>
      </c>
    </row>
    <row r="7" spans="1:29" ht="21.75" customHeight="1" x14ac:dyDescent="0.2">
      <c r="B7" s="21" t="s">
        <v>39</v>
      </c>
      <c r="D7" s="214" t="s">
        <v>14</v>
      </c>
      <c r="E7" s="215"/>
      <c r="F7" s="215"/>
      <c r="G7" s="215"/>
      <c r="H7" s="215"/>
      <c r="I7" s="215"/>
      <c r="J7" s="215"/>
      <c r="K7" s="216"/>
      <c r="Z7" s="22" t="s">
        <v>6</v>
      </c>
      <c r="AA7" s="95"/>
      <c r="AB7" s="49">
        <f>SUM(AB2:AB6)</f>
        <v>0</v>
      </c>
      <c r="AC7" s="23" t="str">
        <f t="shared" si="0"/>
        <v>N/A</v>
      </c>
    </row>
    <row r="8" spans="1:29" ht="9.75" customHeight="1" thickBot="1" x14ac:dyDescent="0.25"/>
    <row r="9" spans="1:29" ht="15.75" customHeight="1" x14ac:dyDescent="0.25">
      <c r="A9" s="25"/>
      <c r="B9" s="26"/>
      <c r="C9" s="217" t="s">
        <v>61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9"/>
      <c r="P9" s="59"/>
      <c r="Q9" s="59" t="s">
        <v>62</v>
      </c>
      <c r="R9" s="60"/>
      <c r="S9" s="60"/>
      <c r="T9" s="60"/>
      <c r="U9" s="60"/>
      <c r="V9" s="60"/>
      <c r="W9" s="61"/>
      <c r="X9" s="27" t="s">
        <v>3</v>
      </c>
      <c r="Z9" s="101" t="s">
        <v>41</v>
      </c>
      <c r="AA9" s="86"/>
      <c r="AB9" s="97"/>
    </row>
    <row r="10" spans="1:29" ht="89.25" x14ac:dyDescent="0.2">
      <c r="A10" s="28"/>
      <c r="B10" s="29" t="s">
        <v>1</v>
      </c>
      <c r="C10" s="146" t="s">
        <v>63</v>
      </c>
      <c r="D10" s="147" t="s">
        <v>64</v>
      </c>
      <c r="E10" s="147" t="s">
        <v>65</v>
      </c>
      <c r="F10" s="147" t="s">
        <v>66</v>
      </c>
      <c r="G10" s="147" t="s">
        <v>67</v>
      </c>
      <c r="H10" s="147" t="s">
        <v>68</v>
      </c>
      <c r="I10" s="147" t="s">
        <v>69</v>
      </c>
      <c r="J10" s="147" t="s">
        <v>70</v>
      </c>
      <c r="K10" s="147" t="s">
        <v>71</v>
      </c>
      <c r="L10" s="147" t="s">
        <v>72</v>
      </c>
      <c r="M10" s="147" t="s">
        <v>73</v>
      </c>
      <c r="N10" s="147"/>
      <c r="O10" s="143" t="s">
        <v>3</v>
      </c>
      <c r="P10" s="89" t="s">
        <v>81</v>
      </c>
      <c r="Q10" s="89" t="s">
        <v>49</v>
      </c>
      <c r="R10" s="89" t="s">
        <v>51</v>
      </c>
      <c r="S10" s="89" t="s">
        <v>82</v>
      </c>
      <c r="T10" s="89" t="s">
        <v>83</v>
      </c>
      <c r="U10" s="89" t="s">
        <v>56</v>
      </c>
      <c r="V10" s="89" t="s">
        <v>84</v>
      </c>
      <c r="W10" s="161" t="s">
        <v>3</v>
      </c>
      <c r="X10" s="30"/>
      <c r="Z10" s="86"/>
      <c r="AA10" s="86"/>
      <c r="AB10" s="98"/>
    </row>
    <row r="11" spans="1:29" x14ac:dyDescent="0.2">
      <c r="A11" s="31"/>
      <c r="B11" s="32" t="s">
        <v>2</v>
      </c>
      <c r="C11" s="144">
        <v>2</v>
      </c>
      <c r="D11" s="91">
        <v>9</v>
      </c>
      <c r="E11" s="91">
        <v>3</v>
      </c>
      <c r="F11" s="91">
        <v>3</v>
      </c>
      <c r="G11" s="91">
        <v>2</v>
      </c>
      <c r="H11" s="91">
        <v>4</v>
      </c>
      <c r="I11" s="91">
        <v>2</v>
      </c>
      <c r="J11" s="91">
        <v>3</v>
      </c>
      <c r="K11" s="91">
        <v>8</v>
      </c>
      <c r="L11" s="91">
        <v>2</v>
      </c>
      <c r="M11" s="91">
        <v>3</v>
      </c>
      <c r="N11" s="91"/>
      <c r="O11" s="148">
        <f>SUM(C11:N11)</f>
        <v>41</v>
      </c>
      <c r="P11" s="33">
        <v>8</v>
      </c>
      <c r="Q11" s="33">
        <v>5</v>
      </c>
      <c r="R11" s="33">
        <v>3</v>
      </c>
      <c r="S11" s="33">
        <v>20</v>
      </c>
      <c r="T11" s="33">
        <v>8</v>
      </c>
      <c r="U11" s="33">
        <v>8</v>
      </c>
      <c r="V11" s="33">
        <v>7</v>
      </c>
      <c r="W11" s="162">
        <f>SUM(P11:V11)</f>
        <v>59</v>
      </c>
      <c r="X11" s="34">
        <f>O11+W11</f>
        <v>100</v>
      </c>
      <c r="Z11" s="86"/>
      <c r="AA11" s="86"/>
      <c r="AB11" s="99"/>
    </row>
    <row r="12" spans="1:29" x14ac:dyDescent="0.2">
      <c r="A12" s="28"/>
      <c r="B12" s="35" t="s">
        <v>0</v>
      </c>
      <c r="C12" s="145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150"/>
      <c r="P12" s="38"/>
      <c r="Q12" s="38"/>
      <c r="R12" s="38"/>
      <c r="S12" s="38"/>
      <c r="T12" s="38"/>
      <c r="U12" s="38"/>
      <c r="V12" s="38"/>
      <c r="W12" s="163"/>
      <c r="X12" s="36"/>
      <c r="Z12" s="86"/>
      <c r="AA12" s="86"/>
      <c r="AB12" s="97"/>
    </row>
    <row r="13" spans="1:29" x14ac:dyDescent="0.2">
      <c r="A13" s="37">
        <v>1</v>
      </c>
      <c r="B13" s="38"/>
      <c r="C13" s="155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60"/>
      <c r="P13" s="155"/>
      <c r="Q13" s="156"/>
      <c r="R13" s="156"/>
      <c r="S13" s="156"/>
      <c r="T13" s="156"/>
      <c r="U13" s="156"/>
      <c r="V13" s="156"/>
      <c r="W13" s="160"/>
      <c r="X13" s="164"/>
      <c r="Z13" s="92"/>
      <c r="AA13" s="92"/>
      <c r="AB13" s="99"/>
      <c r="AC13" s="3"/>
    </row>
    <row r="14" spans="1:29" x14ac:dyDescent="0.2">
      <c r="A14" s="37">
        <f>A13+1</f>
        <v>2</v>
      </c>
      <c r="B14" s="38"/>
      <c r="C14" s="157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0"/>
      <c r="P14" s="157"/>
      <c r="Q14" s="154"/>
      <c r="R14" s="154"/>
      <c r="S14" s="154"/>
      <c r="T14" s="154"/>
      <c r="U14" s="154"/>
      <c r="V14" s="154"/>
      <c r="W14" s="150"/>
      <c r="X14" s="165"/>
      <c r="Z14" s="92"/>
      <c r="AA14" s="92"/>
      <c r="AB14" s="99"/>
      <c r="AC14" s="3"/>
    </row>
    <row r="15" spans="1:29" x14ac:dyDescent="0.2">
      <c r="A15" s="37">
        <f t="shared" ref="A15:A52" si="1">A14+1</f>
        <v>3</v>
      </c>
      <c r="B15" s="38"/>
      <c r="C15" s="157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0"/>
      <c r="P15" s="157"/>
      <c r="Q15" s="154"/>
      <c r="R15" s="154"/>
      <c r="S15" s="154"/>
      <c r="T15" s="154"/>
      <c r="U15" s="154"/>
      <c r="V15" s="154"/>
      <c r="W15" s="150"/>
      <c r="X15" s="165"/>
      <c r="Z15" s="92"/>
      <c r="AA15" s="92"/>
      <c r="AB15" s="99"/>
      <c r="AC15" s="3"/>
    </row>
    <row r="16" spans="1:29" x14ac:dyDescent="0.2">
      <c r="A16" s="37">
        <f t="shared" si="1"/>
        <v>4</v>
      </c>
      <c r="B16" s="38"/>
      <c r="C16" s="157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0"/>
      <c r="P16" s="157"/>
      <c r="Q16" s="154"/>
      <c r="R16" s="154"/>
      <c r="S16" s="154"/>
      <c r="T16" s="154"/>
      <c r="U16" s="154"/>
      <c r="V16" s="154"/>
      <c r="W16" s="150"/>
      <c r="X16" s="165"/>
      <c r="Z16" s="92"/>
      <c r="AA16" s="92"/>
      <c r="AB16" s="99"/>
      <c r="AC16" s="3"/>
    </row>
    <row r="17" spans="1:29" x14ac:dyDescent="0.2">
      <c r="A17" s="37">
        <f t="shared" si="1"/>
        <v>5</v>
      </c>
      <c r="B17" s="38"/>
      <c r="C17" s="157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0"/>
      <c r="P17" s="157"/>
      <c r="Q17" s="154"/>
      <c r="R17" s="154"/>
      <c r="S17" s="154"/>
      <c r="T17" s="154"/>
      <c r="U17" s="154"/>
      <c r="V17" s="154"/>
      <c r="W17" s="150"/>
      <c r="X17" s="165"/>
      <c r="Z17" s="92"/>
      <c r="AA17" s="92"/>
      <c r="AB17" s="99"/>
      <c r="AC17" s="3"/>
    </row>
    <row r="18" spans="1:29" x14ac:dyDescent="0.2">
      <c r="A18" s="37">
        <f t="shared" si="1"/>
        <v>6</v>
      </c>
      <c r="B18" s="38"/>
      <c r="C18" s="157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0"/>
      <c r="P18" s="157"/>
      <c r="Q18" s="154"/>
      <c r="R18" s="154"/>
      <c r="S18" s="154"/>
      <c r="T18" s="154"/>
      <c r="U18" s="154"/>
      <c r="V18" s="154"/>
      <c r="W18" s="150"/>
      <c r="X18" s="165"/>
      <c r="Z18" s="92"/>
      <c r="AA18" s="92"/>
      <c r="AB18" s="99"/>
      <c r="AC18" s="3"/>
    </row>
    <row r="19" spans="1:29" x14ac:dyDescent="0.2">
      <c r="A19" s="37">
        <f t="shared" si="1"/>
        <v>7</v>
      </c>
      <c r="B19" s="38"/>
      <c r="C19" s="157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0"/>
      <c r="P19" s="157"/>
      <c r="Q19" s="154"/>
      <c r="R19" s="154"/>
      <c r="S19" s="154"/>
      <c r="T19" s="154"/>
      <c r="U19" s="154"/>
      <c r="V19" s="154"/>
      <c r="W19" s="150"/>
      <c r="X19" s="165"/>
      <c r="Z19" s="92"/>
      <c r="AA19" s="92"/>
      <c r="AB19" s="99"/>
      <c r="AC19" s="3"/>
    </row>
    <row r="20" spans="1:29" x14ac:dyDescent="0.2">
      <c r="A20" s="37">
        <f t="shared" si="1"/>
        <v>8</v>
      </c>
      <c r="B20" s="38"/>
      <c r="C20" s="157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0"/>
      <c r="P20" s="157"/>
      <c r="Q20" s="154"/>
      <c r="R20" s="154"/>
      <c r="S20" s="154"/>
      <c r="T20" s="154"/>
      <c r="U20" s="154"/>
      <c r="V20" s="154"/>
      <c r="W20" s="150"/>
      <c r="X20" s="165"/>
      <c r="Z20" s="92"/>
      <c r="AA20" s="92"/>
      <c r="AB20" s="99"/>
      <c r="AC20" s="3"/>
    </row>
    <row r="21" spans="1:29" x14ac:dyDescent="0.2">
      <c r="A21" s="37">
        <f t="shared" si="1"/>
        <v>9</v>
      </c>
      <c r="B21" s="38"/>
      <c r="C21" s="157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0"/>
      <c r="P21" s="157"/>
      <c r="Q21" s="154"/>
      <c r="R21" s="154"/>
      <c r="S21" s="154"/>
      <c r="T21" s="154"/>
      <c r="U21" s="154"/>
      <c r="V21" s="154"/>
      <c r="W21" s="150"/>
      <c r="X21" s="165"/>
      <c r="Z21" s="92"/>
      <c r="AA21" s="92"/>
      <c r="AB21" s="99"/>
      <c r="AC21" s="3"/>
    </row>
    <row r="22" spans="1:29" x14ac:dyDescent="0.2">
      <c r="A22" s="37">
        <f t="shared" si="1"/>
        <v>10</v>
      </c>
      <c r="B22" s="38"/>
      <c r="C22" s="157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0"/>
      <c r="P22" s="157"/>
      <c r="Q22" s="154"/>
      <c r="R22" s="154"/>
      <c r="S22" s="154"/>
      <c r="T22" s="154"/>
      <c r="U22" s="154"/>
      <c r="V22" s="154"/>
      <c r="W22" s="150"/>
      <c r="X22" s="165"/>
      <c r="Z22" s="92"/>
      <c r="AA22" s="92"/>
      <c r="AB22" s="99"/>
      <c r="AC22" s="3"/>
    </row>
    <row r="23" spans="1:29" x14ac:dyDescent="0.2">
      <c r="A23" s="37">
        <f t="shared" si="1"/>
        <v>11</v>
      </c>
      <c r="B23" s="38"/>
      <c r="C23" s="157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0"/>
      <c r="P23" s="157"/>
      <c r="Q23" s="154"/>
      <c r="R23" s="154"/>
      <c r="S23" s="154"/>
      <c r="T23" s="154"/>
      <c r="U23" s="154"/>
      <c r="V23" s="154"/>
      <c r="W23" s="150"/>
      <c r="X23" s="165"/>
      <c r="Z23" s="92"/>
      <c r="AA23" s="92"/>
      <c r="AB23" s="99"/>
      <c r="AC23" s="3"/>
    </row>
    <row r="24" spans="1:29" x14ac:dyDescent="0.2">
      <c r="A24" s="37">
        <f t="shared" si="1"/>
        <v>12</v>
      </c>
      <c r="B24" s="38"/>
      <c r="C24" s="157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0"/>
      <c r="P24" s="157"/>
      <c r="Q24" s="154"/>
      <c r="R24" s="154"/>
      <c r="S24" s="154"/>
      <c r="T24" s="154"/>
      <c r="U24" s="154"/>
      <c r="V24" s="154"/>
      <c r="W24" s="150"/>
      <c r="X24" s="165"/>
      <c r="Z24" s="92"/>
      <c r="AA24" s="92"/>
      <c r="AB24" s="99"/>
      <c r="AC24" s="3"/>
    </row>
    <row r="25" spans="1:29" x14ac:dyDescent="0.2">
      <c r="A25" s="37">
        <f t="shared" si="1"/>
        <v>13</v>
      </c>
      <c r="B25" s="38"/>
      <c r="C25" s="157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0"/>
      <c r="P25" s="157"/>
      <c r="Q25" s="154"/>
      <c r="R25" s="154"/>
      <c r="S25" s="154"/>
      <c r="T25" s="154"/>
      <c r="U25" s="154"/>
      <c r="V25" s="154"/>
      <c r="W25" s="150"/>
      <c r="X25" s="165"/>
      <c r="Z25" s="92"/>
      <c r="AA25" s="92"/>
      <c r="AB25" s="99"/>
      <c r="AC25" s="3"/>
    </row>
    <row r="26" spans="1:29" x14ac:dyDescent="0.2">
      <c r="A26" s="37">
        <f t="shared" si="1"/>
        <v>14</v>
      </c>
      <c r="B26" s="38"/>
      <c r="C26" s="157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0"/>
      <c r="P26" s="157"/>
      <c r="Q26" s="154"/>
      <c r="R26" s="154"/>
      <c r="S26" s="154"/>
      <c r="T26" s="154"/>
      <c r="U26" s="154"/>
      <c r="V26" s="154"/>
      <c r="W26" s="150"/>
      <c r="X26" s="165"/>
      <c r="Z26" s="92"/>
      <c r="AA26" s="92"/>
      <c r="AB26" s="99"/>
      <c r="AC26" s="3"/>
    </row>
    <row r="27" spans="1:29" x14ac:dyDescent="0.2">
      <c r="A27" s="37">
        <f t="shared" si="1"/>
        <v>15</v>
      </c>
      <c r="B27" s="38"/>
      <c r="C27" s="157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0"/>
      <c r="P27" s="157"/>
      <c r="Q27" s="154"/>
      <c r="R27" s="154"/>
      <c r="S27" s="154"/>
      <c r="T27" s="154"/>
      <c r="U27" s="154"/>
      <c r="V27" s="154"/>
      <c r="W27" s="150"/>
      <c r="X27" s="165"/>
      <c r="Z27" s="92"/>
      <c r="AA27" s="92"/>
      <c r="AB27" s="99"/>
      <c r="AC27" s="3"/>
    </row>
    <row r="28" spans="1:29" x14ac:dyDescent="0.2">
      <c r="A28" s="37">
        <f t="shared" si="1"/>
        <v>16</v>
      </c>
      <c r="B28" s="38"/>
      <c r="C28" s="157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0"/>
      <c r="P28" s="157"/>
      <c r="Q28" s="154"/>
      <c r="R28" s="154"/>
      <c r="S28" s="154"/>
      <c r="T28" s="154"/>
      <c r="U28" s="154"/>
      <c r="V28" s="154"/>
      <c r="W28" s="150"/>
      <c r="X28" s="165"/>
      <c r="Z28" s="92"/>
      <c r="AA28" s="92"/>
      <c r="AB28" s="99"/>
      <c r="AC28" s="3"/>
    </row>
    <row r="29" spans="1:29" x14ac:dyDescent="0.2">
      <c r="A29" s="37">
        <f t="shared" si="1"/>
        <v>17</v>
      </c>
      <c r="B29" s="38"/>
      <c r="C29" s="157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0"/>
      <c r="P29" s="157"/>
      <c r="Q29" s="154"/>
      <c r="R29" s="154"/>
      <c r="S29" s="154"/>
      <c r="T29" s="154"/>
      <c r="U29" s="154"/>
      <c r="V29" s="154"/>
      <c r="W29" s="150"/>
      <c r="X29" s="165"/>
      <c r="Z29" s="92"/>
      <c r="AA29" s="92"/>
      <c r="AB29" s="99"/>
      <c r="AC29" s="3"/>
    </row>
    <row r="30" spans="1:29" x14ac:dyDescent="0.2">
      <c r="A30" s="37">
        <f t="shared" si="1"/>
        <v>18</v>
      </c>
      <c r="B30" s="38"/>
      <c r="C30" s="157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0"/>
      <c r="P30" s="157"/>
      <c r="Q30" s="154"/>
      <c r="R30" s="154"/>
      <c r="S30" s="154"/>
      <c r="T30" s="154"/>
      <c r="U30" s="154"/>
      <c r="V30" s="154"/>
      <c r="W30" s="150"/>
      <c r="X30" s="165"/>
      <c r="Z30" s="92"/>
      <c r="AA30" s="92"/>
      <c r="AB30" s="99"/>
      <c r="AC30" s="3"/>
    </row>
    <row r="31" spans="1:29" x14ac:dyDescent="0.2">
      <c r="A31" s="37">
        <f t="shared" si="1"/>
        <v>19</v>
      </c>
      <c r="B31" s="38"/>
      <c r="C31" s="157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0"/>
      <c r="P31" s="157"/>
      <c r="Q31" s="154"/>
      <c r="R31" s="154"/>
      <c r="S31" s="154"/>
      <c r="T31" s="154"/>
      <c r="U31" s="154"/>
      <c r="V31" s="154"/>
      <c r="W31" s="150"/>
      <c r="X31" s="165"/>
      <c r="Z31" s="92"/>
      <c r="AA31" s="92"/>
      <c r="AB31" s="99"/>
      <c r="AC31" s="3"/>
    </row>
    <row r="32" spans="1:29" x14ac:dyDescent="0.2">
      <c r="A32" s="37">
        <f t="shared" si="1"/>
        <v>20</v>
      </c>
      <c r="B32" s="38"/>
      <c r="C32" s="157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0"/>
      <c r="P32" s="157"/>
      <c r="Q32" s="154"/>
      <c r="R32" s="154"/>
      <c r="S32" s="154"/>
      <c r="T32" s="154"/>
      <c r="U32" s="154"/>
      <c r="V32" s="154"/>
      <c r="W32" s="150"/>
      <c r="X32" s="165"/>
      <c r="Z32" s="92"/>
      <c r="AA32" s="92"/>
      <c r="AB32" s="99"/>
      <c r="AC32" s="3"/>
    </row>
    <row r="33" spans="1:29" x14ac:dyDescent="0.2">
      <c r="A33" s="37">
        <f t="shared" si="1"/>
        <v>21</v>
      </c>
      <c r="B33" s="38"/>
      <c r="C33" s="157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0"/>
      <c r="P33" s="157"/>
      <c r="Q33" s="154"/>
      <c r="R33" s="154"/>
      <c r="S33" s="154"/>
      <c r="T33" s="154"/>
      <c r="U33" s="154"/>
      <c r="V33" s="154"/>
      <c r="W33" s="150"/>
      <c r="X33" s="165"/>
      <c r="Z33" s="92"/>
      <c r="AA33" s="92"/>
      <c r="AB33" s="99"/>
      <c r="AC33" s="3"/>
    </row>
    <row r="34" spans="1:29" x14ac:dyDescent="0.2">
      <c r="A34" s="37">
        <f t="shared" si="1"/>
        <v>22</v>
      </c>
      <c r="B34" s="38"/>
      <c r="C34" s="157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0"/>
      <c r="P34" s="157"/>
      <c r="Q34" s="154"/>
      <c r="R34" s="154"/>
      <c r="S34" s="154"/>
      <c r="T34" s="154"/>
      <c r="U34" s="154"/>
      <c r="V34" s="154"/>
      <c r="W34" s="150"/>
      <c r="X34" s="165"/>
      <c r="Z34" s="92"/>
      <c r="AA34" s="92"/>
      <c r="AB34" s="99"/>
      <c r="AC34" s="3"/>
    </row>
    <row r="35" spans="1:29" x14ac:dyDescent="0.2">
      <c r="A35" s="37">
        <f t="shared" si="1"/>
        <v>23</v>
      </c>
      <c r="B35" s="38"/>
      <c r="C35" s="157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0"/>
      <c r="P35" s="157"/>
      <c r="Q35" s="154"/>
      <c r="R35" s="154"/>
      <c r="S35" s="154"/>
      <c r="T35" s="154"/>
      <c r="U35" s="154"/>
      <c r="V35" s="154"/>
      <c r="W35" s="150"/>
      <c r="X35" s="165"/>
      <c r="Z35" s="92"/>
      <c r="AA35" s="92"/>
      <c r="AB35" s="99"/>
      <c r="AC35" s="3"/>
    </row>
    <row r="36" spans="1:29" x14ac:dyDescent="0.2">
      <c r="A36" s="37">
        <f t="shared" si="1"/>
        <v>24</v>
      </c>
      <c r="B36" s="38"/>
      <c r="C36" s="157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0"/>
      <c r="P36" s="157"/>
      <c r="Q36" s="154"/>
      <c r="R36" s="154"/>
      <c r="S36" s="154"/>
      <c r="T36" s="154"/>
      <c r="U36" s="154"/>
      <c r="V36" s="154"/>
      <c r="W36" s="150"/>
      <c r="X36" s="165"/>
      <c r="Z36" s="92"/>
      <c r="AA36" s="92"/>
      <c r="AB36" s="99"/>
      <c r="AC36" s="3"/>
    </row>
    <row r="37" spans="1:29" x14ac:dyDescent="0.2">
      <c r="A37" s="37">
        <f t="shared" si="1"/>
        <v>25</v>
      </c>
      <c r="B37" s="38"/>
      <c r="C37" s="157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0"/>
      <c r="P37" s="157"/>
      <c r="Q37" s="154"/>
      <c r="R37" s="154"/>
      <c r="S37" s="154"/>
      <c r="T37" s="154"/>
      <c r="U37" s="154"/>
      <c r="V37" s="154"/>
      <c r="W37" s="150"/>
      <c r="X37" s="165"/>
      <c r="Z37" s="92"/>
      <c r="AA37" s="92"/>
      <c r="AB37" s="99"/>
      <c r="AC37" s="3"/>
    </row>
    <row r="38" spans="1:29" x14ac:dyDescent="0.2">
      <c r="A38" s="37">
        <f t="shared" si="1"/>
        <v>26</v>
      </c>
      <c r="B38" s="38"/>
      <c r="C38" s="157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0"/>
      <c r="P38" s="157"/>
      <c r="Q38" s="154"/>
      <c r="R38" s="154"/>
      <c r="S38" s="154"/>
      <c r="T38" s="154"/>
      <c r="U38" s="154"/>
      <c r="V38" s="154"/>
      <c r="W38" s="150"/>
      <c r="X38" s="165"/>
      <c r="Z38" s="92"/>
      <c r="AA38" s="92"/>
      <c r="AB38" s="99"/>
      <c r="AC38" s="3"/>
    </row>
    <row r="39" spans="1:29" x14ac:dyDescent="0.2">
      <c r="A39" s="37">
        <f t="shared" si="1"/>
        <v>27</v>
      </c>
      <c r="B39" s="38"/>
      <c r="C39" s="157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0"/>
      <c r="P39" s="157"/>
      <c r="Q39" s="154"/>
      <c r="R39" s="154"/>
      <c r="S39" s="154"/>
      <c r="T39" s="154"/>
      <c r="U39" s="154"/>
      <c r="V39" s="154"/>
      <c r="W39" s="150"/>
      <c r="X39" s="165"/>
      <c r="Z39" s="92"/>
      <c r="AA39" s="92"/>
      <c r="AB39" s="99"/>
      <c r="AC39" s="3"/>
    </row>
    <row r="40" spans="1:29" x14ac:dyDescent="0.2">
      <c r="A40" s="37">
        <f t="shared" si="1"/>
        <v>28</v>
      </c>
      <c r="B40" s="38"/>
      <c r="C40" s="157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0"/>
      <c r="P40" s="157"/>
      <c r="Q40" s="154"/>
      <c r="R40" s="154"/>
      <c r="S40" s="154"/>
      <c r="T40" s="154"/>
      <c r="U40" s="154"/>
      <c r="V40" s="154"/>
      <c r="W40" s="150"/>
      <c r="X40" s="165"/>
      <c r="Z40" s="92"/>
      <c r="AA40" s="92"/>
      <c r="AB40" s="99"/>
      <c r="AC40" s="3"/>
    </row>
    <row r="41" spans="1:29" x14ac:dyDescent="0.2">
      <c r="A41" s="37">
        <f t="shared" si="1"/>
        <v>29</v>
      </c>
      <c r="B41" s="38"/>
      <c r="C41" s="157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0"/>
      <c r="P41" s="157"/>
      <c r="Q41" s="154"/>
      <c r="R41" s="154"/>
      <c r="S41" s="154"/>
      <c r="T41" s="154"/>
      <c r="U41" s="154"/>
      <c r="V41" s="154"/>
      <c r="W41" s="150"/>
      <c r="X41" s="165"/>
      <c r="Z41" s="92"/>
      <c r="AA41" s="92"/>
      <c r="AB41" s="99"/>
      <c r="AC41" s="3"/>
    </row>
    <row r="42" spans="1:29" x14ac:dyDescent="0.2">
      <c r="A42" s="37">
        <f t="shared" si="1"/>
        <v>30</v>
      </c>
      <c r="B42" s="38"/>
      <c r="C42" s="157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0"/>
      <c r="P42" s="157"/>
      <c r="Q42" s="154"/>
      <c r="R42" s="154"/>
      <c r="S42" s="154"/>
      <c r="T42" s="154"/>
      <c r="U42" s="154"/>
      <c r="V42" s="154"/>
      <c r="W42" s="150"/>
      <c r="X42" s="165"/>
      <c r="Z42" s="92"/>
      <c r="AA42" s="92"/>
      <c r="AB42" s="99"/>
      <c r="AC42" s="3"/>
    </row>
    <row r="43" spans="1:29" x14ac:dyDescent="0.2">
      <c r="A43" s="37">
        <f t="shared" si="1"/>
        <v>31</v>
      </c>
      <c r="B43" s="38"/>
      <c r="C43" s="157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0"/>
      <c r="P43" s="157"/>
      <c r="Q43" s="154"/>
      <c r="R43" s="154"/>
      <c r="S43" s="154"/>
      <c r="T43" s="154"/>
      <c r="U43" s="154"/>
      <c r="V43" s="154"/>
      <c r="W43" s="150"/>
      <c r="X43" s="165"/>
      <c r="Z43" s="92"/>
      <c r="AA43" s="92"/>
      <c r="AB43" s="99"/>
      <c r="AC43" s="3"/>
    </row>
    <row r="44" spans="1:29" x14ac:dyDescent="0.2">
      <c r="A44" s="37">
        <f t="shared" si="1"/>
        <v>32</v>
      </c>
      <c r="B44" s="38"/>
      <c r="C44" s="157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0"/>
      <c r="P44" s="157"/>
      <c r="Q44" s="154"/>
      <c r="R44" s="154"/>
      <c r="S44" s="154"/>
      <c r="T44" s="154"/>
      <c r="U44" s="154"/>
      <c r="V44" s="154"/>
      <c r="W44" s="150"/>
      <c r="X44" s="165"/>
      <c r="Z44" s="92"/>
      <c r="AA44" s="92"/>
      <c r="AB44" s="99"/>
      <c r="AC44" s="3"/>
    </row>
    <row r="45" spans="1:29" x14ac:dyDescent="0.2">
      <c r="A45" s="37">
        <f t="shared" si="1"/>
        <v>33</v>
      </c>
      <c r="B45" s="38"/>
      <c r="C45" s="157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0"/>
      <c r="P45" s="157"/>
      <c r="Q45" s="154"/>
      <c r="R45" s="154"/>
      <c r="S45" s="154"/>
      <c r="T45" s="154"/>
      <c r="U45" s="154"/>
      <c r="V45" s="154"/>
      <c r="W45" s="150"/>
      <c r="X45" s="165"/>
      <c r="Z45" s="92"/>
      <c r="AA45" s="92"/>
      <c r="AB45" s="99"/>
      <c r="AC45" s="3"/>
    </row>
    <row r="46" spans="1:29" x14ac:dyDescent="0.2">
      <c r="A46" s="37">
        <f t="shared" si="1"/>
        <v>34</v>
      </c>
      <c r="B46" s="38"/>
      <c r="C46" s="157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0"/>
      <c r="P46" s="157"/>
      <c r="Q46" s="154"/>
      <c r="R46" s="154"/>
      <c r="S46" s="154"/>
      <c r="T46" s="154"/>
      <c r="U46" s="154"/>
      <c r="V46" s="154"/>
      <c r="W46" s="150"/>
      <c r="X46" s="165"/>
      <c r="Z46" s="92"/>
      <c r="AA46" s="92"/>
      <c r="AB46" s="99"/>
      <c r="AC46" s="3"/>
    </row>
    <row r="47" spans="1:29" x14ac:dyDescent="0.2">
      <c r="A47" s="37">
        <f t="shared" si="1"/>
        <v>35</v>
      </c>
      <c r="B47" s="38"/>
      <c r="C47" s="157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0"/>
      <c r="P47" s="157"/>
      <c r="Q47" s="154"/>
      <c r="R47" s="154"/>
      <c r="S47" s="154"/>
      <c r="T47" s="154"/>
      <c r="U47" s="154"/>
      <c r="V47" s="154"/>
      <c r="W47" s="150"/>
      <c r="X47" s="165"/>
      <c r="Z47" s="92"/>
      <c r="AA47" s="92"/>
      <c r="AB47" s="99"/>
      <c r="AC47" s="3"/>
    </row>
    <row r="48" spans="1:29" x14ac:dyDescent="0.2">
      <c r="A48" s="37">
        <f t="shared" si="1"/>
        <v>36</v>
      </c>
      <c r="B48" s="38"/>
      <c r="C48" s="157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0"/>
      <c r="P48" s="157"/>
      <c r="Q48" s="154"/>
      <c r="R48" s="154"/>
      <c r="S48" s="154"/>
      <c r="T48" s="154"/>
      <c r="U48" s="154"/>
      <c r="V48" s="154"/>
      <c r="W48" s="150"/>
      <c r="X48" s="165"/>
      <c r="Z48" s="92"/>
      <c r="AA48" s="92"/>
      <c r="AB48" s="99"/>
      <c r="AC48" s="3"/>
    </row>
    <row r="49" spans="1:29" x14ac:dyDescent="0.2">
      <c r="A49" s="37">
        <f t="shared" si="1"/>
        <v>37</v>
      </c>
      <c r="B49" s="38"/>
      <c r="C49" s="157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0"/>
      <c r="P49" s="157"/>
      <c r="Q49" s="154"/>
      <c r="R49" s="154"/>
      <c r="S49" s="154"/>
      <c r="T49" s="154"/>
      <c r="U49" s="154"/>
      <c r="V49" s="154"/>
      <c r="W49" s="150"/>
      <c r="X49" s="165"/>
      <c r="Z49" s="92"/>
      <c r="AA49" s="92"/>
      <c r="AB49" s="99"/>
      <c r="AC49" s="3"/>
    </row>
    <row r="50" spans="1:29" x14ac:dyDescent="0.2">
      <c r="A50" s="37">
        <f t="shared" si="1"/>
        <v>38</v>
      </c>
      <c r="B50" s="38"/>
      <c r="C50" s="157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0"/>
      <c r="P50" s="157"/>
      <c r="Q50" s="154"/>
      <c r="R50" s="154"/>
      <c r="S50" s="154"/>
      <c r="T50" s="154"/>
      <c r="U50" s="154"/>
      <c r="V50" s="154"/>
      <c r="W50" s="150"/>
      <c r="X50" s="165"/>
      <c r="Z50" s="92"/>
      <c r="AA50" s="92"/>
      <c r="AB50" s="99"/>
      <c r="AC50" s="3"/>
    </row>
    <row r="51" spans="1:29" x14ac:dyDescent="0.2">
      <c r="A51" s="37">
        <f t="shared" si="1"/>
        <v>39</v>
      </c>
      <c r="B51" s="38"/>
      <c r="C51" s="157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0"/>
      <c r="P51" s="157"/>
      <c r="Q51" s="154"/>
      <c r="R51" s="154"/>
      <c r="S51" s="154"/>
      <c r="T51" s="154"/>
      <c r="U51" s="154"/>
      <c r="V51" s="154"/>
      <c r="W51" s="150"/>
      <c r="X51" s="165"/>
      <c r="Z51" s="92"/>
      <c r="AA51" s="92"/>
      <c r="AB51" s="99"/>
      <c r="AC51" s="3"/>
    </row>
    <row r="52" spans="1:29" ht="13.5" thickBot="1" x14ac:dyDescent="0.25">
      <c r="A52" s="39">
        <f t="shared" si="1"/>
        <v>40</v>
      </c>
      <c r="B52" s="40"/>
      <c r="C52" s="158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49"/>
      <c r="P52" s="158"/>
      <c r="Q52" s="159"/>
      <c r="R52" s="159"/>
      <c r="S52" s="159"/>
      <c r="T52" s="159"/>
      <c r="U52" s="159"/>
      <c r="V52" s="159"/>
      <c r="W52" s="149"/>
      <c r="X52" s="166"/>
      <c r="Z52" s="92"/>
      <c r="AA52" s="92"/>
      <c r="AB52" s="99"/>
      <c r="AC52" s="3"/>
    </row>
    <row r="53" spans="1:29" x14ac:dyDescent="0.2">
      <c r="Z53" s="86"/>
      <c r="AA53" s="86"/>
      <c r="AB53" s="100"/>
    </row>
    <row r="54" spans="1:29" x14ac:dyDescent="0.2">
      <c r="Z54" s="86"/>
      <c r="AA54" s="86"/>
      <c r="AB54" s="100"/>
    </row>
    <row r="55" spans="1:29" x14ac:dyDescent="0.2">
      <c r="Z55" s="86"/>
      <c r="AA55" s="86"/>
      <c r="AB55" s="100"/>
    </row>
    <row r="56" spans="1:29" x14ac:dyDescent="0.2">
      <c r="Z56" s="86"/>
      <c r="AA56" s="86"/>
      <c r="AB56" s="100"/>
    </row>
    <row r="57" spans="1:29" x14ac:dyDescent="0.2">
      <c r="Z57" s="86"/>
      <c r="AA57" s="86"/>
      <c r="AB57" s="100"/>
    </row>
    <row r="58" spans="1:29" x14ac:dyDescent="0.2">
      <c r="Z58" s="86"/>
      <c r="AA58" s="86"/>
      <c r="AB58" s="100"/>
    </row>
    <row r="59" spans="1:29" x14ac:dyDescent="0.2">
      <c r="Z59" s="86"/>
      <c r="AA59" s="86"/>
      <c r="AB59" s="100"/>
    </row>
    <row r="60" spans="1:29" x14ac:dyDescent="0.2">
      <c r="Z60" s="86"/>
      <c r="AA60" s="86"/>
      <c r="AB60" s="100"/>
    </row>
    <row r="61" spans="1:29" x14ac:dyDescent="0.2">
      <c r="Z61" s="86"/>
      <c r="AA61" s="86"/>
      <c r="AB61" s="100"/>
    </row>
    <row r="62" spans="1:29" x14ac:dyDescent="0.2">
      <c r="Z62" s="86"/>
      <c r="AA62" s="86"/>
      <c r="AB62" s="100"/>
    </row>
    <row r="63" spans="1:29" x14ac:dyDescent="0.2">
      <c r="Z63" s="86"/>
      <c r="AA63" s="86"/>
      <c r="AB63" s="100"/>
    </row>
    <row r="64" spans="1:29" x14ac:dyDescent="0.2">
      <c r="Z64" s="86"/>
      <c r="AA64" s="86"/>
      <c r="AB64" s="100"/>
    </row>
  </sheetData>
  <sheetProtection sheet="1" objects="1" scenarios="1"/>
  <mergeCells count="3">
    <mergeCell ref="D6:K6"/>
    <mergeCell ref="D7:K7"/>
    <mergeCell ref="C9:O9"/>
  </mergeCells>
  <phoneticPr fontId="18" type="noConversion"/>
  <conditionalFormatting sqref="AB13:AB52">
    <cfRule type="expression" dxfId="6" priority="10" stopIfTrue="1">
      <formula>RIGHT(AB13)="*"</formula>
    </cfRule>
  </conditionalFormatting>
  <conditionalFormatting sqref="O13:O36 C37:O52 W15:X52">
    <cfRule type="cellIs" dxfId="5" priority="9" stopIfTrue="1" operator="equal">
      <formula>0</formula>
    </cfRule>
  </conditionalFormatting>
  <conditionalFormatting sqref="H3:H4">
    <cfRule type="expression" dxfId="4" priority="8" stopIfTrue="1">
      <formula>LEFT(H3,3)="All"</formula>
    </cfRule>
  </conditionalFormatting>
  <conditionalFormatting sqref="G37:G52">
    <cfRule type="cellIs" dxfId="3" priority="4" stopIfTrue="1" operator="equal">
      <formula>0</formula>
    </cfRule>
  </conditionalFormatting>
  <conditionalFormatting sqref="P37:V52">
    <cfRule type="cellIs" dxfId="2" priority="3" stopIfTrue="1" operator="equal">
      <formula>0</formula>
    </cfRule>
  </conditionalFormatting>
  <conditionalFormatting sqref="W13:W14">
    <cfRule type="cellIs" dxfId="1" priority="2" stopIfTrue="1" operator="equal">
      <formula>0</formula>
    </cfRule>
  </conditionalFormatting>
  <conditionalFormatting sqref="X13:X14">
    <cfRule type="cellIs" dxfId="0" priority="1" stopIfTrue="1" operator="equal">
      <formula>0</formula>
    </cfRule>
  </conditionalFormatting>
  <dataValidations count="1">
    <dataValidation allowBlank="1" showInputMessage="1" showErrorMessage="1" prompt="Enter the full folder location of scripts _x000a_(eg C:\MyWork\CA2\Courses)_x000a__x000a_Note: the files for each candidate should be stored 1 per subfolder_x000a_(eg Courses\9099999 etc)" sqref="C2" xr:uid="{00000000-0002-0000-0000-000000000000}"/>
  </dataValidations>
  <pageMargins left="0.75" right="0.75" top="1" bottom="1" header="0.5" footer="0.5"/>
  <pageSetup paperSize="9" scale="6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AddSingleSheet">
                <anchor moveWithCells="1" sizeWithCells="1">
                  <from>
                    <xdr:col>3</xdr:col>
                    <xdr:colOff>38100</xdr:colOff>
                    <xdr:row>2</xdr:row>
                    <xdr:rowOff>66675</xdr:rowOff>
                  </from>
                  <to>
                    <xdr:col>5</xdr:col>
                    <xdr:colOff>142875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FillARNsFromDirectory">
                <anchor moveWithCells="1" sizeWithCells="1">
                  <from>
                    <xdr:col>0</xdr:col>
                    <xdr:colOff>238125</xdr:colOff>
                    <xdr:row>2</xdr:row>
                    <xdr:rowOff>76200</xdr:rowOff>
                  </from>
                  <to>
                    <xdr:col>2</xdr:col>
                    <xdr:colOff>485775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183"/>
  <sheetViews>
    <sheetView showGridLines="0" tabSelected="1" topLeftCell="A43" zoomScale="115" zoomScaleNormal="115" zoomScalePageLayoutView="75" workbookViewId="0">
      <selection activeCell="D56" sqref="D56"/>
    </sheetView>
  </sheetViews>
  <sheetFormatPr defaultColWidth="9.140625" defaultRowHeight="12.75" x14ac:dyDescent="0.2"/>
  <cols>
    <col min="1" max="1" width="2.42578125" style="1" customWidth="1"/>
    <col min="2" max="2" width="9.140625" style="5"/>
    <col min="3" max="3" width="8.42578125" style="1" customWidth="1"/>
    <col min="4" max="4" width="40" style="1" customWidth="1"/>
    <col min="5" max="5" width="18.85546875" style="1" customWidth="1"/>
    <col min="6" max="6" width="11" style="1" customWidth="1"/>
    <col min="7" max="7" width="26.85546875" style="1" customWidth="1"/>
    <col min="8" max="8" width="3" style="1" customWidth="1"/>
    <col min="9" max="9" width="50.7109375" style="43" customWidth="1"/>
    <col min="10" max="10" width="11.5703125" style="1" customWidth="1"/>
    <col min="11" max="11" width="10.42578125" style="45" customWidth="1"/>
    <col min="12" max="12" width="10.42578125" style="1" customWidth="1"/>
    <col min="13" max="13" width="32.42578125" style="1" customWidth="1"/>
    <col min="14" max="14" width="21" style="1" customWidth="1"/>
    <col min="15" max="15" width="10.85546875" style="1" customWidth="1"/>
    <col min="16" max="16" width="10.7109375" style="1" customWidth="1"/>
    <col min="17" max="17" width="11.7109375" style="1" customWidth="1"/>
    <col min="18" max="18" width="3.85546875" style="1" customWidth="1"/>
    <col min="19" max="19" width="50.7109375" style="46" customWidth="1"/>
    <col min="20" max="16384" width="9.140625" style="1"/>
  </cols>
  <sheetData>
    <row r="1" spans="1:20" ht="15.75" x14ac:dyDescent="0.2">
      <c r="A1" s="102" t="s">
        <v>41</v>
      </c>
      <c r="B1" s="208" t="s">
        <v>161</v>
      </c>
      <c r="F1" s="63" t="s">
        <v>58</v>
      </c>
      <c r="G1" s="64">
        <f>part1</f>
        <v>42</v>
      </c>
      <c r="H1" s="65" t="str">
        <f>C5</f>
        <v>of 42</v>
      </c>
      <c r="I1" s="66"/>
      <c r="J1" s="67"/>
      <c r="K1" s="68"/>
      <c r="L1" s="64"/>
      <c r="M1" s="69"/>
    </row>
    <row r="2" spans="1:20" ht="18" customHeight="1" x14ac:dyDescent="0.25">
      <c r="B2" s="41" t="s">
        <v>4</v>
      </c>
      <c r="C2" s="4" t="str">
        <f ca="1">MID(CELL("filename",C2),FIND("]",CELL("filename",C2))+1,LEN(CELL("filename",C2)))</f>
        <v>TEMPLATE</v>
      </c>
      <c r="E2" s="62"/>
      <c r="F2" s="70" t="s">
        <v>59</v>
      </c>
      <c r="G2" s="71">
        <f>part2</f>
        <v>58</v>
      </c>
      <c r="H2" s="72" t="s">
        <v>101</v>
      </c>
      <c r="I2" s="42"/>
      <c r="J2" s="2"/>
      <c r="K2" s="44"/>
      <c r="L2" s="71"/>
      <c r="M2" s="73"/>
      <c r="S2" s="1"/>
      <c r="T2" s="46"/>
    </row>
    <row r="3" spans="1:20" ht="18" customHeight="1" x14ac:dyDescent="0.2">
      <c r="B3" s="47" t="s">
        <v>17</v>
      </c>
      <c r="E3" s="62"/>
      <c r="F3" s="74" t="s">
        <v>38</v>
      </c>
      <c r="G3" s="75">
        <f>G1+G2</f>
        <v>100</v>
      </c>
      <c r="H3" s="76" t="s">
        <v>60</v>
      </c>
      <c r="I3" s="77"/>
      <c r="J3" s="78"/>
      <c r="K3" s="79"/>
      <c r="L3" s="75"/>
      <c r="M3" s="80"/>
      <c r="S3" s="1"/>
      <c r="T3" s="46"/>
    </row>
    <row r="4" spans="1:20" ht="5.25" customHeight="1" thickBot="1" x14ac:dyDescent="0.25">
      <c r="B4" s="47"/>
      <c r="K4" s="44"/>
      <c r="S4" s="1"/>
      <c r="T4" s="46"/>
    </row>
    <row r="5" spans="1:20" s="168" customFormat="1" ht="15" x14ac:dyDescent="0.2">
      <c r="A5" s="103"/>
      <c r="B5" s="180">
        <f>i+ii+iii+iv+v+vi+vii+viii+ix+x+reasonableness_checks</f>
        <v>42</v>
      </c>
      <c r="C5" s="104" t="s">
        <v>90</v>
      </c>
      <c r="D5" s="105" t="s">
        <v>42</v>
      </c>
      <c r="E5" s="106"/>
      <c r="F5" s="106"/>
      <c r="G5" s="107"/>
      <c r="H5" s="103"/>
    </row>
    <row r="6" spans="1:20" s="168" customFormat="1" x14ac:dyDescent="0.2">
      <c r="A6" s="103"/>
      <c r="B6" s="108"/>
      <c r="C6" s="109"/>
      <c r="D6" s="110"/>
      <c r="E6" s="109"/>
      <c r="F6" s="109"/>
      <c r="G6" s="111"/>
      <c r="H6" s="103"/>
      <c r="M6" s="168">
        <v>1</v>
      </c>
    </row>
    <row r="7" spans="1:20" s="168" customFormat="1" x14ac:dyDescent="0.2">
      <c r="A7" s="103"/>
      <c r="B7" s="108"/>
      <c r="C7" s="109"/>
      <c r="D7" s="112"/>
      <c r="E7" s="113"/>
      <c r="F7" s="109"/>
      <c r="G7" s="111"/>
      <c r="H7" s="103"/>
      <c r="M7" s="168">
        <v>0.5</v>
      </c>
    </row>
    <row r="8" spans="1:20" s="168" customFormat="1" x14ac:dyDescent="0.2">
      <c r="A8" s="103"/>
      <c r="B8" s="136">
        <f>MIN(SUM(B9:B10),2)</f>
        <v>2</v>
      </c>
      <c r="C8" s="113"/>
      <c r="D8" s="114" t="s">
        <v>43</v>
      </c>
      <c r="E8" s="113"/>
      <c r="F8" s="109"/>
      <c r="G8" s="111"/>
      <c r="H8" s="103"/>
      <c r="M8" s="168">
        <v>0</v>
      </c>
    </row>
    <row r="9" spans="1:20" s="168" customFormat="1" x14ac:dyDescent="0.2">
      <c r="A9" s="103"/>
      <c r="B9" s="181">
        <v>1</v>
      </c>
      <c r="C9" s="109">
        <v>1</v>
      </c>
      <c r="D9" s="109" t="s">
        <v>44</v>
      </c>
      <c r="E9" s="113"/>
      <c r="F9" s="109"/>
      <c r="G9" s="111"/>
      <c r="H9" s="103"/>
      <c r="M9" s="168">
        <v>0.5</v>
      </c>
    </row>
    <row r="10" spans="1:20" s="168" customFormat="1" x14ac:dyDescent="0.2">
      <c r="A10" s="103"/>
      <c r="B10" s="181">
        <v>1</v>
      </c>
      <c r="C10" s="109">
        <v>1</v>
      </c>
      <c r="D10" s="109" t="s">
        <v>45</v>
      </c>
      <c r="E10" s="113"/>
      <c r="F10" s="109"/>
      <c r="G10" s="111"/>
      <c r="H10" s="103"/>
      <c r="M10" s="168">
        <v>1</v>
      </c>
    </row>
    <row r="11" spans="1:20" s="168" customFormat="1" x14ac:dyDescent="0.2">
      <c r="A11" s="103"/>
      <c r="B11" s="115"/>
      <c r="C11" s="109"/>
      <c r="D11" s="109"/>
      <c r="E11" s="113"/>
      <c r="F11" s="109"/>
      <c r="G11" s="111"/>
      <c r="H11" s="103"/>
      <c r="M11" s="168">
        <v>1.5</v>
      </c>
    </row>
    <row r="12" spans="1:20" s="168" customFormat="1" x14ac:dyDescent="0.2">
      <c r="A12" s="103"/>
      <c r="B12" s="136">
        <f>MIN(SUM(B13:B18),4)</f>
        <v>4</v>
      </c>
      <c r="C12" s="109"/>
      <c r="D12" s="114" t="s">
        <v>109</v>
      </c>
      <c r="E12" s="113"/>
      <c r="F12" s="109"/>
      <c r="G12" s="111"/>
      <c r="H12" s="103"/>
      <c r="M12" s="168">
        <v>2</v>
      </c>
    </row>
    <row r="13" spans="1:20" s="168" customFormat="1" x14ac:dyDescent="0.2">
      <c r="A13" s="103"/>
      <c r="B13" s="181">
        <v>1</v>
      </c>
      <c r="C13" s="109">
        <v>1</v>
      </c>
      <c r="D13" s="116" t="s">
        <v>138</v>
      </c>
      <c r="E13" s="113"/>
      <c r="F13" s="109"/>
      <c r="G13" s="111"/>
      <c r="H13" s="103"/>
    </row>
    <row r="14" spans="1:20" s="168" customFormat="1" x14ac:dyDescent="0.2">
      <c r="A14" s="103"/>
      <c r="B14" s="181">
        <v>1</v>
      </c>
      <c r="C14" s="109">
        <v>1</v>
      </c>
      <c r="D14" s="116" t="s">
        <v>169</v>
      </c>
      <c r="E14" s="113"/>
      <c r="F14" s="109"/>
      <c r="G14" s="111"/>
      <c r="H14" s="103"/>
    </row>
    <row r="15" spans="1:20" s="168" customFormat="1" x14ac:dyDescent="0.2">
      <c r="A15" s="103"/>
      <c r="B15" s="181">
        <v>1</v>
      </c>
      <c r="C15" s="109">
        <v>1</v>
      </c>
      <c r="D15" s="116" t="s">
        <v>139</v>
      </c>
      <c r="E15" s="113"/>
      <c r="F15" s="109"/>
      <c r="G15" s="111"/>
      <c r="H15" s="103"/>
    </row>
    <row r="16" spans="1:20" s="168" customFormat="1" x14ac:dyDescent="0.2">
      <c r="A16" s="103"/>
      <c r="B16" s="181">
        <v>1</v>
      </c>
      <c r="C16" s="109">
        <v>1</v>
      </c>
      <c r="D16" s="209" t="s">
        <v>170</v>
      </c>
      <c r="E16" s="113"/>
      <c r="F16" s="109"/>
      <c r="G16" s="111"/>
      <c r="H16" s="103"/>
    </row>
    <row r="17" spans="1:12" s="168" customFormat="1" x14ac:dyDescent="0.2">
      <c r="A17" s="103"/>
      <c r="B17" s="181">
        <v>1</v>
      </c>
      <c r="C17" s="109">
        <v>1</v>
      </c>
      <c r="D17" s="169" t="s">
        <v>115</v>
      </c>
      <c r="E17" s="113"/>
      <c r="F17" s="109"/>
      <c r="G17" s="111"/>
      <c r="H17" s="103"/>
    </row>
    <row r="18" spans="1:12" s="168" customFormat="1" x14ac:dyDescent="0.2">
      <c r="A18" s="103"/>
      <c r="B18" s="181">
        <v>1</v>
      </c>
      <c r="C18" s="109">
        <v>1</v>
      </c>
      <c r="D18" s="169" t="s">
        <v>105</v>
      </c>
      <c r="E18" s="113"/>
      <c r="F18" s="109"/>
      <c r="G18" s="111"/>
      <c r="H18" s="103"/>
    </row>
    <row r="19" spans="1:12" s="168" customFormat="1" x14ac:dyDescent="0.2">
      <c r="A19" s="103"/>
      <c r="B19" s="115"/>
      <c r="C19" s="109"/>
      <c r="D19" s="116"/>
      <c r="E19" s="113"/>
      <c r="F19" s="109"/>
      <c r="G19" s="111"/>
      <c r="H19" s="103"/>
    </row>
    <row r="20" spans="1:12" s="168" customFormat="1" x14ac:dyDescent="0.2">
      <c r="A20" s="103"/>
      <c r="B20" s="136">
        <f>MIN(SUM(B21:B23),3)</f>
        <v>3</v>
      </c>
      <c r="C20" s="109"/>
      <c r="D20" s="114" t="s">
        <v>110</v>
      </c>
      <c r="E20" s="118"/>
      <c r="F20" s="109"/>
      <c r="G20" s="111"/>
      <c r="H20" s="103"/>
    </row>
    <row r="21" spans="1:12" s="168" customFormat="1" x14ac:dyDescent="0.2">
      <c r="A21" s="103"/>
      <c r="B21" s="181">
        <v>1</v>
      </c>
      <c r="C21" s="109">
        <v>1</v>
      </c>
      <c r="D21" s="116" t="s">
        <v>134</v>
      </c>
      <c r="E21" s="118"/>
      <c r="F21" s="109"/>
      <c r="G21" s="111"/>
      <c r="H21" s="103"/>
    </row>
    <row r="22" spans="1:12" s="168" customFormat="1" x14ac:dyDescent="0.2">
      <c r="A22" s="103"/>
      <c r="B22" s="181">
        <v>1</v>
      </c>
      <c r="C22" s="109">
        <v>1</v>
      </c>
      <c r="D22" s="116" t="s">
        <v>116</v>
      </c>
      <c r="E22" s="118"/>
      <c r="F22" s="109"/>
      <c r="G22" s="111"/>
      <c r="H22" s="103"/>
      <c r="K22" s="196"/>
      <c r="L22" s="196"/>
    </row>
    <row r="23" spans="1:12" s="168" customFormat="1" x14ac:dyDescent="0.2">
      <c r="A23" s="103"/>
      <c r="B23" s="181">
        <v>1</v>
      </c>
      <c r="C23" s="109">
        <v>1</v>
      </c>
      <c r="D23" s="116" t="s">
        <v>126</v>
      </c>
      <c r="E23" s="118"/>
      <c r="F23" s="109"/>
      <c r="G23" s="111"/>
      <c r="H23" s="103"/>
      <c r="K23" s="196"/>
      <c r="L23" s="196"/>
    </row>
    <row r="24" spans="1:12" s="168" customFormat="1" x14ac:dyDescent="0.2">
      <c r="A24" s="103"/>
      <c r="B24" s="115"/>
      <c r="C24" s="109"/>
      <c r="D24" s="119"/>
      <c r="E24" s="118"/>
      <c r="F24" s="109"/>
      <c r="G24" s="111"/>
      <c r="H24" s="103"/>
    </row>
    <row r="25" spans="1:12" s="168" customFormat="1" x14ac:dyDescent="0.2">
      <c r="A25" s="103"/>
      <c r="B25" s="136">
        <f>MIN(SUM(B26:B28),3)</f>
        <v>3</v>
      </c>
      <c r="C25" s="109"/>
      <c r="D25" s="114" t="s">
        <v>130</v>
      </c>
      <c r="E25" s="118"/>
      <c r="F25" s="109"/>
      <c r="G25" s="111"/>
      <c r="H25" s="103"/>
    </row>
    <row r="26" spans="1:12" s="168" customFormat="1" x14ac:dyDescent="0.2">
      <c r="A26" s="103"/>
      <c r="B26" s="181">
        <v>1</v>
      </c>
      <c r="C26" s="109">
        <v>1</v>
      </c>
      <c r="D26" s="116" t="s">
        <v>124</v>
      </c>
      <c r="E26" s="118"/>
      <c r="F26" s="109"/>
      <c r="G26" s="111"/>
      <c r="H26" s="103"/>
    </row>
    <row r="27" spans="1:12" s="168" customFormat="1" x14ac:dyDescent="0.2">
      <c r="A27" s="103"/>
      <c r="B27" s="181">
        <v>1</v>
      </c>
      <c r="C27" s="109">
        <v>1</v>
      </c>
      <c r="D27" s="116" t="s">
        <v>132</v>
      </c>
      <c r="E27" s="118"/>
      <c r="F27" s="109"/>
      <c r="G27" s="111"/>
      <c r="H27" s="103"/>
    </row>
    <row r="28" spans="1:12" s="168" customFormat="1" x14ac:dyDescent="0.2">
      <c r="A28" s="103"/>
      <c r="B28" s="181">
        <v>1</v>
      </c>
      <c r="C28" s="109">
        <v>1</v>
      </c>
      <c r="D28" s="116" t="s">
        <v>125</v>
      </c>
      <c r="E28" s="118"/>
      <c r="F28" s="109"/>
      <c r="G28" s="111"/>
      <c r="H28" s="103"/>
    </row>
    <row r="29" spans="1:12" s="168" customFormat="1" x14ac:dyDescent="0.2">
      <c r="A29" s="103"/>
      <c r="B29" s="115"/>
      <c r="C29" s="109"/>
      <c r="D29" s="119"/>
      <c r="E29" s="118"/>
      <c r="F29" s="109"/>
      <c r="G29" s="111"/>
      <c r="H29" s="103"/>
    </row>
    <row r="30" spans="1:12" s="168" customFormat="1" x14ac:dyDescent="0.2">
      <c r="A30" s="103"/>
      <c r="B30" s="136">
        <f>MIN(4,SUM(B31:B34))</f>
        <v>4</v>
      </c>
      <c r="C30" s="109"/>
      <c r="D30" s="114" t="s">
        <v>114</v>
      </c>
      <c r="E30" s="118"/>
      <c r="F30" s="109"/>
      <c r="G30" s="111"/>
      <c r="H30" s="103"/>
      <c r="J30" s="197"/>
      <c r="K30" s="197"/>
      <c r="L30" s="197"/>
    </row>
    <row r="31" spans="1:12" s="168" customFormat="1" x14ac:dyDescent="0.2">
      <c r="A31" s="103"/>
      <c r="B31" s="181">
        <v>1</v>
      </c>
      <c r="C31" s="109">
        <v>1</v>
      </c>
      <c r="D31" s="116" t="s">
        <v>117</v>
      </c>
      <c r="E31" s="118"/>
      <c r="F31" s="109"/>
      <c r="G31" s="111"/>
      <c r="H31" s="103"/>
    </row>
    <row r="32" spans="1:12" s="168" customFormat="1" x14ac:dyDescent="0.2">
      <c r="A32" s="103"/>
      <c r="B32" s="181">
        <v>1</v>
      </c>
      <c r="C32" s="109">
        <v>1</v>
      </c>
      <c r="D32" s="116" t="s">
        <v>129</v>
      </c>
      <c r="E32" s="118"/>
      <c r="F32" s="109"/>
      <c r="G32" s="111"/>
      <c r="H32" s="103"/>
    </row>
    <row r="33" spans="1:12" s="168" customFormat="1" x14ac:dyDescent="0.2">
      <c r="A33" s="103"/>
      <c r="B33" s="181">
        <v>1</v>
      </c>
      <c r="C33" s="109">
        <v>1</v>
      </c>
      <c r="D33" s="116" t="s">
        <v>171</v>
      </c>
      <c r="E33" s="118"/>
      <c r="F33" s="109"/>
      <c r="G33" s="111"/>
      <c r="H33" s="103"/>
    </row>
    <row r="34" spans="1:12" s="168" customFormat="1" x14ac:dyDescent="0.2">
      <c r="A34" s="103"/>
      <c r="B34" s="181">
        <v>1</v>
      </c>
      <c r="C34" s="109">
        <v>1</v>
      </c>
      <c r="D34" s="116" t="s">
        <v>123</v>
      </c>
      <c r="E34" s="118"/>
      <c r="F34" s="109"/>
      <c r="G34" s="111"/>
      <c r="H34" s="103"/>
    </row>
    <row r="35" spans="1:12" s="168" customFormat="1" x14ac:dyDescent="0.2">
      <c r="A35" s="103"/>
      <c r="B35" s="115"/>
      <c r="C35" s="109"/>
      <c r="D35" s="116"/>
      <c r="E35" s="118"/>
      <c r="F35" s="109"/>
      <c r="G35" s="111"/>
      <c r="H35" s="103"/>
    </row>
    <row r="36" spans="1:12" s="168" customFormat="1" x14ac:dyDescent="0.2">
      <c r="A36" s="103"/>
      <c r="B36" s="136">
        <f>MIN(3,SUM(B37:B40))</f>
        <v>3</v>
      </c>
      <c r="C36" s="109"/>
      <c r="D36" s="114" t="s">
        <v>111</v>
      </c>
      <c r="E36" s="118"/>
      <c r="F36" s="109"/>
      <c r="G36" s="111"/>
      <c r="H36" s="103"/>
    </row>
    <row r="37" spans="1:12" s="168" customFormat="1" x14ac:dyDescent="0.2">
      <c r="A37" s="103"/>
      <c r="B37" s="181">
        <v>1</v>
      </c>
      <c r="C37" s="113">
        <v>1</v>
      </c>
      <c r="D37" s="116" t="s">
        <v>106</v>
      </c>
      <c r="E37" s="118"/>
      <c r="F37" s="109"/>
      <c r="G37" s="111"/>
      <c r="H37" s="103"/>
    </row>
    <row r="38" spans="1:12" s="168" customFormat="1" x14ac:dyDescent="0.2">
      <c r="A38" s="103"/>
      <c r="B38" s="181">
        <v>1</v>
      </c>
      <c r="C38" s="113">
        <v>1</v>
      </c>
      <c r="D38" s="116" t="s">
        <v>122</v>
      </c>
      <c r="E38" s="118"/>
      <c r="F38" s="109"/>
      <c r="G38" s="111"/>
      <c r="H38" s="103"/>
    </row>
    <row r="39" spans="1:12" s="168" customFormat="1" x14ac:dyDescent="0.2">
      <c r="A39" s="103"/>
      <c r="B39" s="181">
        <v>1</v>
      </c>
      <c r="C39" s="113">
        <v>1</v>
      </c>
      <c r="D39" s="116" t="s">
        <v>172</v>
      </c>
      <c r="E39" s="118"/>
      <c r="F39" s="109"/>
      <c r="G39" s="111"/>
      <c r="H39" s="103"/>
    </row>
    <row r="40" spans="1:12" s="168" customFormat="1" x14ac:dyDescent="0.2">
      <c r="A40" s="103"/>
      <c r="B40" s="181"/>
      <c r="C40" s="113"/>
      <c r="D40" s="201"/>
      <c r="E40" s="118"/>
      <c r="F40" s="109"/>
      <c r="G40" s="111"/>
      <c r="H40" s="103"/>
    </row>
    <row r="41" spans="1:12" s="168" customFormat="1" x14ac:dyDescent="0.2">
      <c r="A41" s="103"/>
      <c r="B41" s="108"/>
      <c r="C41" s="121"/>
      <c r="D41" s="119"/>
      <c r="E41" s="118"/>
      <c r="F41" s="109"/>
      <c r="G41" s="111"/>
      <c r="H41" s="103"/>
    </row>
    <row r="42" spans="1:12" s="168" customFormat="1" x14ac:dyDescent="0.2">
      <c r="A42" s="103"/>
      <c r="B42" s="136">
        <f>MIN(3,SUM(B43:B45))</f>
        <v>3</v>
      </c>
      <c r="C42" s="109"/>
      <c r="D42" s="114" t="s">
        <v>133</v>
      </c>
      <c r="E42" s="118"/>
      <c r="F42" s="109"/>
      <c r="G42" s="111"/>
      <c r="H42" s="103"/>
    </row>
    <row r="43" spans="1:12" s="168" customFormat="1" x14ac:dyDescent="0.2">
      <c r="A43" s="103"/>
      <c r="B43" s="181">
        <v>1</v>
      </c>
      <c r="C43" s="113">
        <v>1</v>
      </c>
      <c r="D43" s="116" t="s">
        <v>128</v>
      </c>
      <c r="E43" s="118"/>
      <c r="F43" s="109"/>
      <c r="G43" s="111"/>
      <c r="H43" s="103"/>
    </row>
    <row r="44" spans="1:12" s="168" customFormat="1" x14ac:dyDescent="0.2">
      <c r="A44" s="103"/>
      <c r="B44" s="181">
        <v>1</v>
      </c>
      <c r="C44" s="113">
        <v>1</v>
      </c>
      <c r="D44" s="116" t="s">
        <v>131</v>
      </c>
      <c r="E44" s="118"/>
      <c r="F44" s="109"/>
      <c r="G44" s="111"/>
      <c r="H44" s="103"/>
    </row>
    <row r="45" spans="1:12" s="168" customFormat="1" x14ac:dyDescent="0.2">
      <c r="A45" s="103"/>
      <c r="B45" s="181">
        <v>1</v>
      </c>
      <c r="C45" s="113">
        <v>1</v>
      </c>
      <c r="D45" s="116" t="s">
        <v>125</v>
      </c>
      <c r="E45" s="118"/>
      <c r="F45" s="109"/>
      <c r="G45" s="111"/>
      <c r="H45" s="103"/>
    </row>
    <row r="46" spans="1:12" s="168" customFormat="1" x14ac:dyDescent="0.2">
      <c r="A46" s="103"/>
      <c r="B46" s="115"/>
      <c r="C46" s="109"/>
      <c r="D46" s="116"/>
      <c r="E46" s="118"/>
      <c r="F46" s="109"/>
      <c r="G46" s="111"/>
      <c r="H46" s="103"/>
      <c r="J46" s="196"/>
      <c r="K46" s="196"/>
      <c r="L46" s="196"/>
    </row>
    <row r="47" spans="1:12" s="168" customFormat="1" x14ac:dyDescent="0.2">
      <c r="A47" s="103"/>
      <c r="B47" s="136">
        <f>MIN(4,SUM(B48:B51))</f>
        <v>4</v>
      </c>
      <c r="C47" s="109"/>
      <c r="D47" s="114" t="s">
        <v>119</v>
      </c>
      <c r="E47" s="118"/>
      <c r="F47" s="109"/>
      <c r="G47" s="111"/>
      <c r="H47" s="103"/>
    </row>
    <row r="48" spans="1:12" s="168" customFormat="1" x14ac:dyDescent="0.2">
      <c r="A48" s="103"/>
      <c r="B48" s="181">
        <v>1</v>
      </c>
      <c r="C48" s="113">
        <v>1</v>
      </c>
      <c r="D48" s="116" t="s">
        <v>171</v>
      </c>
      <c r="E48" s="118"/>
      <c r="F48" s="109"/>
      <c r="G48" s="111"/>
      <c r="H48" s="103"/>
    </row>
    <row r="49" spans="1:12" s="168" customFormat="1" x14ac:dyDescent="0.2">
      <c r="A49" s="103"/>
      <c r="B49" s="181">
        <v>1</v>
      </c>
      <c r="C49" s="113">
        <v>1</v>
      </c>
      <c r="D49" s="116" t="s">
        <v>123</v>
      </c>
      <c r="E49" s="118"/>
      <c r="F49" s="109"/>
      <c r="G49" s="111"/>
      <c r="H49" s="103"/>
    </row>
    <row r="50" spans="1:12" s="168" customFormat="1" x14ac:dyDescent="0.2">
      <c r="A50" s="103"/>
      <c r="B50" s="181">
        <v>1</v>
      </c>
      <c r="C50" s="113">
        <v>1</v>
      </c>
      <c r="D50" s="116" t="s">
        <v>106</v>
      </c>
      <c r="E50" s="118"/>
      <c r="F50" s="109"/>
      <c r="G50" s="111"/>
      <c r="H50" s="103"/>
    </row>
    <row r="51" spans="1:12" s="168" customFormat="1" x14ac:dyDescent="0.2">
      <c r="A51" s="103"/>
      <c r="B51" s="181">
        <v>1</v>
      </c>
      <c r="C51" s="113">
        <v>1</v>
      </c>
      <c r="D51" s="201" t="s">
        <v>127</v>
      </c>
      <c r="E51" s="118"/>
      <c r="F51" s="109"/>
      <c r="G51" s="111"/>
      <c r="H51" s="103"/>
      <c r="J51" s="197"/>
      <c r="K51" s="197"/>
      <c r="L51" s="197"/>
    </row>
    <row r="52" spans="1:12" s="168" customFormat="1" x14ac:dyDescent="0.2">
      <c r="A52" s="103"/>
      <c r="B52" s="115"/>
      <c r="C52" s="109"/>
      <c r="D52" s="119"/>
      <c r="E52" s="118"/>
      <c r="F52" s="109"/>
      <c r="G52" s="111"/>
      <c r="H52" s="103"/>
    </row>
    <row r="53" spans="1:12" s="168" customFormat="1" x14ac:dyDescent="0.2">
      <c r="A53" s="103"/>
      <c r="B53" s="136">
        <f>MIN(8,SUM(B54:B60))</f>
        <v>8</v>
      </c>
      <c r="C53" s="109"/>
      <c r="D53" s="114" t="s">
        <v>120</v>
      </c>
      <c r="E53" s="109"/>
      <c r="F53" s="109"/>
      <c r="G53" s="111"/>
      <c r="H53" s="103"/>
    </row>
    <row r="54" spans="1:12" s="168" customFormat="1" x14ac:dyDescent="0.2">
      <c r="A54" s="103"/>
      <c r="B54" s="181">
        <v>1</v>
      </c>
      <c r="C54" s="113">
        <v>1</v>
      </c>
      <c r="D54" s="116" t="s">
        <v>135</v>
      </c>
      <c r="E54" s="109"/>
      <c r="F54" s="109"/>
      <c r="G54" s="111"/>
      <c r="H54" s="103"/>
    </row>
    <row r="55" spans="1:12" s="168" customFormat="1" x14ac:dyDescent="0.2">
      <c r="A55" s="103"/>
      <c r="B55" s="181">
        <v>1</v>
      </c>
      <c r="C55" s="113">
        <v>1</v>
      </c>
      <c r="D55" s="116" t="s">
        <v>124</v>
      </c>
      <c r="E55" s="109"/>
      <c r="F55" s="109"/>
      <c r="G55" s="111"/>
      <c r="H55" s="103"/>
    </row>
    <row r="56" spans="1:12" s="168" customFormat="1" x14ac:dyDescent="0.2">
      <c r="A56" s="103"/>
      <c r="B56" s="181">
        <v>1</v>
      </c>
      <c r="C56" s="113">
        <v>1</v>
      </c>
      <c r="D56" s="116" t="s">
        <v>136</v>
      </c>
      <c r="E56" s="109"/>
      <c r="F56" s="109"/>
      <c r="G56" s="111"/>
      <c r="H56" s="103"/>
    </row>
    <row r="57" spans="1:12" s="168" customFormat="1" x14ac:dyDescent="0.2">
      <c r="A57" s="103"/>
      <c r="B57" s="181">
        <v>1</v>
      </c>
      <c r="C57" s="113">
        <v>1</v>
      </c>
      <c r="D57" s="116" t="s">
        <v>171</v>
      </c>
      <c r="E57" s="109"/>
      <c r="F57" s="109"/>
      <c r="G57" s="111"/>
      <c r="H57" s="103"/>
    </row>
    <row r="58" spans="1:12" s="168" customFormat="1" x14ac:dyDescent="0.2">
      <c r="A58" s="103"/>
      <c r="B58" s="181">
        <v>1</v>
      </c>
      <c r="C58" s="113">
        <v>1</v>
      </c>
      <c r="D58" s="116" t="s">
        <v>123</v>
      </c>
      <c r="E58" s="109"/>
      <c r="F58" s="109"/>
      <c r="G58" s="111"/>
      <c r="H58" s="103"/>
    </row>
    <row r="59" spans="1:12" s="168" customFormat="1" x14ac:dyDescent="0.2">
      <c r="A59" s="103"/>
      <c r="B59" s="181">
        <v>2</v>
      </c>
      <c r="C59" s="123">
        <v>2</v>
      </c>
      <c r="D59" s="116" t="s">
        <v>173</v>
      </c>
      <c r="E59" s="116"/>
      <c r="F59" s="109"/>
      <c r="G59" s="111"/>
      <c r="H59" s="103"/>
    </row>
    <row r="60" spans="1:12" s="168" customFormat="1" x14ac:dyDescent="0.2">
      <c r="A60" s="103"/>
      <c r="B60" s="181">
        <v>1</v>
      </c>
      <c r="C60" s="113">
        <v>1</v>
      </c>
      <c r="D60" s="116" t="s">
        <v>137</v>
      </c>
      <c r="E60" s="109"/>
      <c r="F60" s="109"/>
      <c r="G60" s="111"/>
      <c r="H60" s="103"/>
    </row>
    <row r="61" spans="1:12" s="168" customFormat="1" x14ac:dyDescent="0.2">
      <c r="A61" s="103"/>
      <c r="B61" s="115"/>
      <c r="C61" s="109"/>
      <c r="D61" s="116"/>
      <c r="E61" s="118"/>
      <c r="F61" s="109"/>
      <c r="G61" s="111"/>
      <c r="H61" s="103"/>
    </row>
    <row r="62" spans="1:12" s="168" customFormat="1" x14ac:dyDescent="0.2">
      <c r="A62" s="103"/>
      <c r="B62" s="136">
        <f>MIN(SUM(B63:B66),4)</f>
        <v>4</v>
      </c>
      <c r="C62" s="109"/>
      <c r="D62" s="114" t="s">
        <v>121</v>
      </c>
      <c r="E62" s="109"/>
      <c r="F62" s="109"/>
      <c r="G62" s="111"/>
      <c r="H62" s="103"/>
    </row>
    <row r="63" spans="1:12" s="168" customFormat="1" x14ac:dyDescent="0.2">
      <c r="A63" s="103"/>
      <c r="B63" s="181">
        <v>1</v>
      </c>
      <c r="C63" s="109">
        <v>1</v>
      </c>
      <c r="D63" s="116" t="s">
        <v>171</v>
      </c>
      <c r="E63" s="122"/>
      <c r="F63" s="109"/>
      <c r="G63" s="142"/>
      <c r="H63" s="103"/>
    </row>
    <row r="64" spans="1:12" s="168" customFormat="1" x14ac:dyDescent="0.2">
      <c r="A64" s="103"/>
      <c r="B64" s="181">
        <v>1</v>
      </c>
      <c r="C64" s="109">
        <v>1</v>
      </c>
      <c r="D64" s="116" t="s">
        <v>123</v>
      </c>
      <c r="E64" s="122"/>
      <c r="F64" s="109"/>
      <c r="G64" s="142"/>
      <c r="H64" s="103"/>
    </row>
    <row r="65" spans="1:9" s="168" customFormat="1" x14ac:dyDescent="0.2">
      <c r="A65" s="103"/>
      <c r="B65" s="181">
        <v>1</v>
      </c>
      <c r="C65" s="109">
        <v>1</v>
      </c>
      <c r="D65" s="116" t="s">
        <v>106</v>
      </c>
      <c r="E65" s="122"/>
      <c r="F65" s="109"/>
      <c r="G65" s="142"/>
      <c r="H65" s="103"/>
    </row>
    <row r="66" spans="1:9" s="168" customFormat="1" x14ac:dyDescent="0.2">
      <c r="A66" s="103"/>
      <c r="B66" s="181">
        <v>1</v>
      </c>
      <c r="C66" s="109">
        <v>1</v>
      </c>
      <c r="D66" s="201" t="s">
        <v>127</v>
      </c>
      <c r="E66" s="122"/>
      <c r="F66" s="109"/>
      <c r="G66" s="142"/>
      <c r="H66" s="103"/>
    </row>
    <row r="67" spans="1:9" s="168" customFormat="1" x14ac:dyDescent="0.2">
      <c r="A67" s="103"/>
      <c r="B67" s="115"/>
      <c r="C67" s="109"/>
      <c r="D67" s="119"/>
      <c r="E67" s="118"/>
      <c r="F67" s="109"/>
      <c r="G67" s="111"/>
      <c r="H67" s="103"/>
    </row>
    <row r="68" spans="1:9" s="168" customFormat="1" x14ac:dyDescent="0.2">
      <c r="A68" s="103"/>
      <c r="B68" s="136">
        <f>MIN(4,SUM(B69:B74))</f>
        <v>4</v>
      </c>
      <c r="C68" s="109"/>
      <c r="D68" s="114" t="s">
        <v>97</v>
      </c>
      <c r="E68" s="118"/>
      <c r="F68" s="109"/>
      <c r="G68" s="111"/>
      <c r="H68" s="103"/>
    </row>
    <row r="69" spans="1:9" s="168" customFormat="1" x14ac:dyDescent="0.2">
      <c r="A69" s="103"/>
      <c r="B69" s="181">
        <v>1</v>
      </c>
      <c r="C69" s="113">
        <v>1</v>
      </c>
      <c r="D69" s="120" t="s">
        <v>140</v>
      </c>
      <c r="E69" s="118"/>
      <c r="F69" s="109"/>
      <c r="G69" s="111"/>
      <c r="H69" s="103"/>
    </row>
    <row r="70" spans="1:9" s="168" customFormat="1" x14ac:dyDescent="0.2">
      <c r="A70" s="103"/>
      <c r="B70" s="181">
        <v>1</v>
      </c>
      <c r="C70" s="113">
        <v>1</v>
      </c>
      <c r="D70" s="220" t="s">
        <v>175</v>
      </c>
      <c r="E70" s="118"/>
      <c r="F70" s="109"/>
      <c r="G70" s="111"/>
      <c r="H70" s="103"/>
    </row>
    <row r="71" spans="1:9" s="168" customFormat="1" x14ac:dyDescent="0.2">
      <c r="A71" s="103"/>
      <c r="B71" s="181">
        <v>1</v>
      </c>
      <c r="C71" s="113">
        <v>1</v>
      </c>
      <c r="D71" s="120" t="s">
        <v>141</v>
      </c>
      <c r="E71" s="118"/>
      <c r="F71" s="109"/>
      <c r="G71" s="111"/>
      <c r="H71" s="103"/>
    </row>
    <row r="72" spans="1:9" s="168" customFormat="1" x14ac:dyDescent="0.2">
      <c r="A72" s="103"/>
      <c r="B72" s="181">
        <v>1</v>
      </c>
      <c r="C72" s="113">
        <v>1</v>
      </c>
      <c r="D72" s="120" t="s">
        <v>142</v>
      </c>
      <c r="E72" s="118"/>
      <c r="F72" s="109"/>
      <c r="G72" s="111"/>
      <c r="H72" s="103"/>
    </row>
    <row r="73" spans="1:9" s="168" customFormat="1" x14ac:dyDescent="0.2">
      <c r="A73" s="103"/>
      <c r="B73" s="181">
        <v>1</v>
      </c>
      <c r="C73" s="113">
        <v>1</v>
      </c>
      <c r="D73" s="207" t="s">
        <v>143</v>
      </c>
      <c r="E73" s="118"/>
      <c r="F73" s="109"/>
      <c r="G73" s="111"/>
      <c r="H73" s="103"/>
    </row>
    <row r="74" spans="1:9" s="168" customFormat="1" x14ac:dyDescent="0.2">
      <c r="A74" s="103"/>
      <c r="B74" s="181">
        <v>2</v>
      </c>
      <c r="C74" s="123">
        <v>2</v>
      </c>
      <c r="D74" s="116" t="s">
        <v>55</v>
      </c>
      <c r="E74" s="118"/>
      <c r="F74" s="109"/>
      <c r="G74" s="111"/>
      <c r="H74" s="103"/>
    </row>
    <row r="75" spans="1:9" s="168" customFormat="1" ht="13.5" thickBot="1" x14ac:dyDescent="0.25">
      <c r="A75" s="103"/>
      <c r="B75" s="202"/>
      <c r="C75" s="203"/>
      <c r="D75" s="125"/>
      <c r="E75" s="204"/>
      <c r="F75" s="124"/>
      <c r="G75" s="126"/>
      <c r="H75" s="103"/>
    </row>
    <row r="76" spans="1:9" s="168" customFormat="1" ht="13.5" thickBot="1" x14ac:dyDescent="0.25">
      <c r="A76" s="103"/>
      <c r="B76" s="127"/>
      <c r="C76" s="109"/>
      <c r="D76" s="119"/>
      <c r="E76" s="109"/>
      <c r="F76" s="109"/>
      <c r="G76" s="109"/>
      <c r="H76" s="103"/>
    </row>
    <row r="77" spans="1:9" s="168" customFormat="1" ht="12.75" customHeight="1" x14ac:dyDescent="0.25">
      <c r="A77" s="103"/>
      <c r="B77" s="141">
        <f>audit_approach+audit_content</f>
        <v>58</v>
      </c>
      <c r="C77" s="128" t="s">
        <v>102</v>
      </c>
      <c r="D77" s="129" t="s">
        <v>46</v>
      </c>
      <c r="E77" s="106"/>
      <c r="F77" s="106"/>
      <c r="G77" s="130"/>
      <c r="H77" s="109"/>
      <c r="I77" s="171"/>
    </row>
    <row r="78" spans="1:9" s="168" customFormat="1" ht="12.75" customHeight="1" x14ac:dyDescent="0.25">
      <c r="A78" s="103"/>
      <c r="B78" s="177"/>
      <c r="C78" s="131"/>
      <c r="D78" s="121"/>
      <c r="E78" s="109"/>
      <c r="F78" s="109"/>
      <c r="G78" s="132"/>
      <c r="H78" s="109"/>
      <c r="I78" s="171"/>
    </row>
    <row r="79" spans="1:9" s="168" customFormat="1" ht="12.75" customHeight="1" x14ac:dyDescent="0.25">
      <c r="A79" s="103"/>
      <c r="B79" s="136">
        <f>B81+B89+B94</f>
        <v>15</v>
      </c>
      <c r="C79" s="121" t="s">
        <v>94</v>
      </c>
      <c r="D79" s="121" t="s">
        <v>47</v>
      </c>
      <c r="E79" s="109"/>
      <c r="F79" s="109"/>
      <c r="G79" s="111"/>
      <c r="H79" s="103"/>
      <c r="I79" s="172"/>
    </row>
    <row r="80" spans="1:9" s="168" customFormat="1" ht="12.75" customHeight="1" x14ac:dyDescent="0.25">
      <c r="A80" s="103"/>
      <c r="B80" s="177"/>
      <c r="C80" s="109"/>
      <c r="D80" s="109"/>
      <c r="E80" s="109"/>
      <c r="F80" s="109"/>
      <c r="G80" s="111"/>
      <c r="H80" s="103"/>
      <c r="I80" s="172"/>
    </row>
    <row r="81" spans="1:9" s="168" customFormat="1" ht="12.75" customHeight="1" x14ac:dyDescent="0.25">
      <c r="A81" s="103"/>
      <c r="B81" s="136">
        <f>MIN(8,SUM(B82:B87))</f>
        <v>8</v>
      </c>
      <c r="C81" s="121" t="s">
        <v>80</v>
      </c>
      <c r="D81" s="114" t="s">
        <v>48</v>
      </c>
      <c r="E81" s="118"/>
      <c r="F81" s="109"/>
      <c r="G81" s="111"/>
      <c r="H81" s="103"/>
      <c r="I81" s="172"/>
    </row>
    <row r="82" spans="1:9" s="168" customFormat="1" ht="12.75" customHeight="1" x14ac:dyDescent="0.25">
      <c r="A82" s="103"/>
      <c r="B82" s="181">
        <v>2</v>
      </c>
      <c r="C82" s="123">
        <v>2</v>
      </c>
      <c r="D82" s="186" t="s">
        <v>91</v>
      </c>
      <c r="E82" s="191"/>
      <c r="F82" s="192"/>
      <c r="G82" s="193"/>
      <c r="H82" s="103"/>
      <c r="I82" s="172"/>
    </row>
    <row r="83" spans="1:9" s="168" customFormat="1" ht="12.75" customHeight="1" x14ac:dyDescent="0.25">
      <c r="A83" s="103"/>
      <c r="B83" s="181">
        <v>1</v>
      </c>
      <c r="C83" s="123">
        <v>1</v>
      </c>
      <c r="D83" s="187" t="s">
        <v>22</v>
      </c>
      <c r="E83" s="191"/>
      <c r="F83" s="192"/>
      <c r="G83" s="193"/>
      <c r="H83" s="103"/>
      <c r="I83" s="172"/>
    </row>
    <row r="84" spans="1:9" s="168" customFormat="1" ht="12.75" customHeight="1" x14ac:dyDescent="0.25">
      <c r="A84" s="103"/>
      <c r="B84" s="181">
        <v>1</v>
      </c>
      <c r="C84" s="123">
        <v>1</v>
      </c>
      <c r="D84" s="186" t="s">
        <v>23</v>
      </c>
      <c r="E84" s="191"/>
      <c r="F84" s="192"/>
      <c r="G84" s="193"/>
      <c r="H84" s="103"/>
      <c r="I84" s="172"/>
    </row>
    <row r="85" spans="1:9" s="168" customFormat="1" ht="12.75" customHeight="1" x14ac:dyDescent="0.25">
      <c r="A85" s="103"/>
      <c r="B85" s="181">
        <v>2</v>
      </c>
      <c r="C85" s="123">
        <v>2</v>
      </c>
      <c r="D85" s="186" t="s">
        <v>24</v>
      </c>
      <c r="E85" s="191"/>
      <c r="F85" s="192"/>
      <c r="G85" s="193"/>
      <c r="H85" s="103"/>
      <c r="I85" s="172"/>
    </row>
    <row r="86" spans="1:9" s="168" customFormat="1" ht="12.75" customHeight="1" x14ac:dyDescent="0.25">
      <c r="A86" s="103"/>
      <c r="B86" s="181">
        <v>1</v>
      </c>
      <c r="C86" s="123">
        <v>1</v>
      </c>
      <c r="D86" s="186" t="s">
        <v>25</v>
      </c>
      <c r="E86" s="191"/>
      <c r="F86" s="192"/>
      <c r="G86" s="193"/>
      <c r="H86" s="103"/>
      <c r="I86" s="172"/>
    </row>
    <row r="87" spans="1:9" s="168" customFormat="1" ht="12.75" customHeight="1" x14ac:dyDescent="0.25">
      <c r="A87" s="103"/>
      <c r="B87" s="181">
        <v>1</v>
      </c>
      <c r="C87" s="123">
        <v>1</v>
      </c>
      <c r="D87" s="186" t="s">
        <v>92</v>
      </c>
      <c r="E87" s="191"/>
      <c r="F87" s="192"/>
      <c r="G87" s="193"/>
      <c r="H87" s="103"/>
      <c r="I87" s="172"/>
    </row>
    <row r="88" spans="1:9" s="168" customFormat="1" ht="12.75" customHeight="1" x14ac:dyDescent="0.25">
      <c r="A88" s="103"/>
      <c r="B88" s="177"/>
      <c r="C88" s="123"/>
      <c r="D88" s="186"/>
      <c r="E88" s="191"/>
      <c r="F88" s="192"/>
      <c r="G88" s="193"/>
      <c r="H88" s="103"/>
      <c r="I88" s="172"/>
    </row>
    <row r="89" spans="1:9" s="168" customFormat="1" ht="12.75" customHeight="1" x14ac:dyDescent="0.25">
      <c r="A89" s="103"/>
      <c r="B89" s="136">
        <f>MIN(4,SUM(B90:B92))</f>
        <v>4</v>
      </c>
      <c r="C89" s="121" t="s">
        <v>87</v>
      </c>
      <c r="D89" s="188" t="s">
        <v>49</v>
      </c>
      <c r="E89" s="191"/>
      <c r="F89" s="192"/>
      <c r="G89" s="193"/>
      <c r="H89" s="103"/>
      <c r="I89" s="171"/>
    </row>
    <row r="90" spans="1:9" s="168" customFormat="1" ht="12.75" customHeight="1" x14ac:dyDescent="0.25">
      <c r="A90" s="103"/>
      <c r="B90" s="181">
        <v>2</v>
      </c>
      <c r="C90" s="123">
        <v>2</v>
      </c>
      <c r="D90" s="186" t="s">
        <v>26</v>
      </c>
      <c r="E90" s="191"/>
      <c r="F90" s="192"/>
      <c r="G90" s="193"/>
      <c r="H90" s="103"/>
      <c r="I90" s="171"/>
    </row>
    <row r="91" spans="1:9" s="168" customFormat="1" ht="12.75" customHeight="1" x14ac:dyDescent="0.25">
      <c r="A91" s="103"/>
      <c r="B91" s="181">
        <v>1</v>
      </c>
      <c r="C91" s="123">
        <v>1</v>
      </c>
      <c r="D91" s="186" t="s">
        <v>27</v>
      </c>
      <c r="E91" s="191"/>
      <c r="F91" s="192"/>
      <c r="G91" s="193"/>
      <c r="H91" s="103"/>
      <c r="I91" s="171"/>
    </row>
    <row r="92" spans="1:9" s="168" customFormat="1" ht="12.75" customHeight="1" x14ac:dyDescent="0.25">
      <c r="A92" s="103"/>
      <c r="B92" s="181">
        <v>1</v>
      </c>
      <c r="C92" s="123">
        <v>1</v>
      </c>
      <c r="D92" s="186" t="s">
        <v>28</v>
      </c>
      <c r="E92" s="191"/>
      <c r="F92" s="192"/>
      <c r="G92" s="193"/>
      <c r="H92" s="103"/>
      <c r="I92" s="171"/>
    </row>
    <row r="93" spans="1:9" s="168" customFormat="1" ht="12.75" customHeight="1" x14ac:dyDescent="0.25">
      <c r="A93" s="103"/>
      <c r="B93" s="177"/>
      <c r="C93" s="109"/>
      <c r="D93" s="189"/>
      <c r="E93" s="191"/>
      <c r="F93" s="192"/>
      <c r="G93" s="193"/>
      <c r="H93" s="103"/>
      <c r="I93" s="172"/>
    </row>
    <row r="94" spans="1:9" s="168" customFormat="1" ht="12.75" customHeight="1" x14ac:dyDescent="0.25">
      <c r="A94" s="103"/>
      <c r="B94" s="136">
        <f>MIN(3,SUM(B95:B97))</f>
        <v>3</v>
      </c>
      <c r="C94" s="121" t="s">
        <v>50</v>
      </c>
      <c r="D94" s="188" t="s">
        <v>51</v>
      </c>
      <c r="E94" s="191"/>
      <c r="F94" s="192"/>
      <c r="G94" s="193"/>
      <c r="H94" s="103"/>
      <c r="I94" s="171"/>
    </row>
    <row r="95" spans="1:9" s="168" customFormat="1" ht="12.75" customHeight="1" x14ac:dyDescent="0.25">
      <c r="A95" s="103"/>
      <c r="B95" s="181">
        <v>1</v>
      </c>
      <c r="C95" s="123">
        <v>1</v>
      </c>
      <c r="D95" s="186" t="s">
        <v>112</v>
      </c>
      <c r="E95" s="191"/>
      <c r="F95" s="192"/>
      <c r="G95" s="193"/>
      <c r="H95" s="103"/>
      <c r="I95" s="171"/>
    </row>
    <row r="96" spans="1:9" s="168" customFormat="1" ht="12.75" customHeight="1" x14ac:dyDescent="0.25">
      <c r="A96" s="103"/>
      <c r="B96" s="181">
        <v>1</v>
      </c>
      <c r="C96" s="109">
        <v>1</v>
      </c>
      <c r="D96" s="190" t="s">
        <v>113</v>
      </c>
      <c r="E96" s="192"/>
      <c r="F96" s="192"/>
      <c r="G96" s="193"/>
      <c r="H96" s="103"/>
      <c r="I96" s="172"/>
    </row>
    <row r="97" spans="1:10" s="168" customFormat="1" ht="12.75" customHeight="1" x14ac:dyDescent="0.25">
      <c r="A97" s="103"/>
      <c r="B97" s="181">
        <v>1</v>
      </c>
      <c r="C97" s="109">
        <v>1</v>
      </c>
      <c r="D97" s="190" t="s">
        <v>93</v>
      </c>
      <c r="E97" s="192"/>
      <c r="F97" s="192"/>
      <c r="G97" s="193"/>
      <c r="H97" s="103"/>
      <c r="I97" s="172"/>
    </row>
    <row r="98" spans="1:10" s="168" customFormat="1" ht="12.75" customHeight="1" thickBot="1" x14ac:dyDescent="0.3">
      <c r="A98" s="103"/>
      <c r="B98" s="178"/>
      <c r="C98" s="124"/>
      <c r="D98" s="125"/>
      <c r="E98" s="124"/>
      <c r="F98" s="124"/>
      <c r="G98" s="126"/>
      <c r="H98" s="103"/>
      <c r="I98" s="172"/>
    </row>
    <row r="99" spans="1:10" s="168" customFormat="1" ht="16.5" thickBot="1" x14ac:dyDescent="0.3">
      <c r="A99" s="103"/>
      <c r="B99" s="133"/>
      <c r="C99" s="109"/>
      <c r="D99" s="110"/>
      <c r="E99" s="109"/>
      <c r="F99" s="109"/>
      <c r="G99" s="109"/>
      <c r="H99" s="103"/>
      <c r="I99" s="172"/>
    </row>
    <row r="100" spans="1:10" s="168" customFormat="1" ht="15.75" x14ac:dyDescent="0.25">
      <c r="A100" s="103"/>
      <c r="B100" s="174">
        <f>B102+B124+B137+B146</f>
        <v>43</v>
      </c>
      <c r="C100" s="134" t="s">
        <v>103</v>
      </c>
      <c r="D100" s="105" t="s">
        <v>52</v>
      </c>
      <c r="E100" s="106"/>
      <c r="F100" s="106"/>
      <c r="G100" s="107"/>
      <c r="H100" s="103"/>
      <c r="I100" s="172"/>
    </row>
    <row r="101" spans="1:10" s="168" customFormat="1" x14ac:dyDescent="0.2">
      <c r="A101" s="103"/>
      <c r="B101" s="108"/>
      <c r="C101" s="121"/>
      <c r="D101" s="110"/>
      <c r="E101" s="109"/>
      <c r="F101" s="109"/>
      <c r="G101" s="111"/>
      <c r="H101" s="103"/>
    </row>
    <row r="102" spans="1:10" s="168" customFormat="1" x14ac:dyDescent="0.2">
      <c r="A102" s="103"/>
      <c r="B102" s="167">
        <f>MIN(21,SUM(B103:B122))</f>
        <v>21</v>
      </c>
      <c r="C102" s="121" t="s">
        <v>89</v>
      </c>
      <c r="D102" s="114" t="s">
        <v>107</v>
      </c>
      <c r="E102" s="109"/>
      <c r="F102" s="109"/>
      <c r="G102" s="111"/>
      <c r="H102" s="103"/>
    </row>
    <row r="103" spans="1:10" s="168" customFormat="1" x14ac:dyDescent="0.2">
      <c r="A103" s="103"/>
      <c r="B103" s="198">
        <v>2</v>
      </c>
      <c r="C103" s="199">
        <v>2</v>
      </c>
      <c r="D103" s="200" t="s">
        <v>95</v>
      </c>
      <c r="E103" s="192"/>
      <c r="F103" s="192"/>
      <c r="G103" s="193"/>
      <c r="H103" s="103"/>
    </row>
    <row r="104" spans="1:10" s="168" customFormat="1" x14ac:dyDescent="0.2">
      <c r="A104" s="103"/>
      <c r="B104" s="198">
        <v>2</v>
      </c>
      <c r="C104" s="110">
        <v>2</v>
      </c>
      <c r="D104" s="200" t="s">
        <v>104</v>
      </c>
      <c r="E104" s="192"/>
      <c r="F104" s="192"/>
      <c r="G104" s="193"/>
      <c r="H104" s="103"/>
      <c r="I104" s="117"/>
    </row>
    <row r="105" spans="1:10" s="168" customFormat="1" x14ac:dyDescent="0.2">
      <c r="A105" s="103"/>
      <c r="B105" s="198">
        <v>1</v>
      </c>
      <c r="C105" s="110">
        <v>1</v>
      </c>
      <c r="D105" s="200" t="s">
        <v>53</v>
      </c>
      <c r="E105" s="192"/>
      <c r="F105" s="192"/>
      <c r="G105" s="193"/>
      <c r="H105" s="103"/>
      <c r="I105" s="117"/>
    </row>
    <row r="106" spans="1:10" s="168" customFormat="1" x14ac:dyDescent="0.2">
      <c r="A106" s="103"/>
      <c r="B106" s="198">
        <v>1</v>
      </c>
      <c r="C106" s="110">
        <v>1</v>
      </c>
      <c r="D106" s="200" t="s">
        <v>118</v>
      </c>
      <c r="E106" s="192"/>
      <c r="F106" s="192"/>
      <c r="G106" s="193"/>
      <c r="H106" s="103"/>
      <c r="I106" s="117"/>
    </row>
    <row r="107" spans="1:10" s="168" customFormat="1" x14ac:dyDescent="0.2">
      <c r="A107" s="103"/>
      <c r="B107" s="198">
        <v>1</v>
      </c>
      <c r="C107" s="110">
        <v>1</v>
      </c>
      <c r="D107" s="206" t="s">
        <v>162</v>
      </c>
      <c r="E107" s="192"/>
      <c r="F107" s="192"/>
      <c r="G107" s="193"/>
      <c r="H107" s="103"/>
      <c r="I107" s="117"/>
    </row>
    <row r="108" spans="1:10" s="168" customFormat="1" ht="15.75" x14ac:dyDescent="0.2">
      <c r="A108" s="103"/>
      <c r="B108" s="198">
        <v>1</v>
      </c>
      <c r="C108" s="110">
        <v>1</v>
      </c>
      <c r="D108" s="206" t="s">
        <v>144</v>
      </c>
      <c r="E108" s="192"/>
      <c r="F108" s="192"/>
      <c r="G108" s="193"/>
      <c r="H108" s="103"/>
      <c r="I108" s="184"/>
      <c r="J108" s="184"/>
    </row>
    <row r="109" spans="1:10" s="168" customFormat="1" ht="15.75" x14ac:dyDescent="0.2">
      <c r="A109" s="103"/>
      <c r="B109" s="198">
        <v>1</v>
      </c>
      <c r="C109" s="110">
        <v>1</v>
      </c>
      <c r="D109" s="206" t="s">
        <v>146</v>
      </c>
      <c r="E109" s="192"/>
      <c r="F109" s="192"/>
      <c r="G109" s="193"/>
      <c r="H109" s="103"/>
      <c r="I109" s="210"/>
      <c r="J109" s="210"/>
    </row>
    <row r="110" spans="1:10" s="168" customFormat="1" ht="15.75" x14ac:dyDescent="0.2">
      <c r="A110" s="103"/>
      <c r="B110" s="198">
        <v>1</v>
      </c>
      <c r="C110" s="110">
        <v>1</v>
      </c>
      <c r="D110" s="206" t="s">
        <v>147</v>
      </c>
      <c r="E110" s="192"/>
      <c r="F110" s="192"/>
      <c r="G110" s="193"/>
      <c r="H110" s="103"/>
      <c r="I110" s="210"/>
      <c r="J110" s="210"/>
    </row>
    <row r="111" spans="1:10" s="168" customFormat="1" ht="15.75" x14ac:dyDescent="0.2">
      <c r="A111" s="103"/>
      <c r="B111" s="198">
        <v>1</v>
      </c>
      <c r="C111" s="110">
        <v>1</v>
      </c>
      <c r="D111" s="206" t="s">
        <v>163</v>
      </c>
      <c r="E111" s="192"/>
      <c r="F111" s="192"/>
      <c r="G111" s="193"/>
      <c r="H111" s="103"/>
      <c r="I111" s="184"/>
      <c r="J111"/>
    </row>
    <row r="112" spans="1:10" s="168" customFormat="1" ht="15.75" x14ac:dyDescent="0.2">
      <c r="A112" s="103"/>
      <c r="B112" s="198">
        <v>1</v>
      </c>
      <c r="C112" s="110">
        <v>1</v>
      </c>
      <c r="D112" s="206" t="s">
        <v>145</v>
      </c>
      <c r="E112" s="192"/>
      <c r="F112" s="192"/>
      <c r="G112" s="193"/>
      <c r="H112" s="103"/>
      <c r="I112" s="184"/>
      <c r="J112" s="184"/>
    </row>
    <row r="113" spans="1:10" s="168" customFormat="1" ht="15.75" x14ac:dyDescent="0.2">
      <c r="A113" s="103"/>
      <c r="B113" s="198">
        <v>1</v>
      </c>
      <c r="C113" s="110">
        <v>1</v>
      </c>
      <c r="D113" s="206" t="s">
        <v>149</v>
      </c>
      <c r="E113" s="192"/>
      <c r="F113" s="192"/>
      <c r="G113" s="193"/>
      <c r="H113" s="103"/>
      <c r="I113" s="185"/>
      <c r="J113"/>
    </row>
    <row r="114" spans="1:10" s="168" customFormat="1" ht="15.75" x14ac:dyDescent="0.2">
      <c r="A114" s="103"/>
      <c r="B114" s="198">
        <v>1</v>
      </c>
      <c r="C114" s="110">
        <v>1</v>
      </c>
      <c r="D114" s="206" t="s">
        <v>148</v>
      </c>
      <c r="E114" s="192"/>
      <c r="F114" s="192"/>
      <c r="G114" s="193"/>
      <c r="H114" s="103"/>
      <c r="I114" s="211"/>
      <c r="J114" s="207"/>
    </row>
    <row r="115" spans="1:10" s="168" customFormat="1" ht="15.75" x14ac:dyDescent="0.2">
      <c r="A115" s="103"/>
      <c r="B115" s="198">
        <v>1</v>
      </c>
      <c r="C115" s="110">
        <v>1</v>
      </c>
      <c r="D115" s="206" t="s">
        <v>150</v>
      </c>
      <c r="E115" s="192"/>
      <c r="F115" s="192"/>
      <c r="G115" s="193"/>
      <c r="H115" s="103"/>
      <c r="I115" s="211"/>
      <c r="J115" s="207"/>
    </row>
    <row r="116" spans="1:10" s="168" customFormat="1" ht="15.75" x14ac:dyDescent="0.2">
      <c r="A116" s="103"/>
      <c r="B116" s="198">
        <v>1</v>
      </c>
      <c r="C116" s="110">
        <v>1</v>
      </c>
      <c r="D116" s="206" t="s">
        <v>151</v>
      </c>
      <c r="E116" s="192"/>
      <c r="F116" s="192"/>
      <c r="G116" s="193"/>
      <c r="H116" s="103"/>
      <c r="I116" s="211"/>
      <c r="J116" s="207"/>
    </row>
    <row r="117" spans="1:10" s="168" customFormat="1" ht="15.75" x14ac:dyDescent="0.2">
      <c r="A117" s="103"/>
      <c r="B117" s="198">
        <v>1</v>
      </c>
      <c r="C117" s="110">
        <v>1</v>
      </c>
      <c r="D117" s="206" t="s">
        <v>152</v>
      </c>
      <c r="E117" s="192"/>
      <c r="F117" s="192"/>
      <c r="G117" s="193"/>
      <c r="H117" s="103"/>
      <c r="I117" s="211"/>
      <c r="J117" s="207"/>
    </row>
    <row r="118" spans="1:10" s="168" customFormat="1" ht="15.75" x14ac:dyDescent="0.2">
      <c r="A118" s="103"/>
      <c r="B118" s="198">
        <v>1</v>
      </c>
      <c r="C118" s="110">
        <v>1</v>
      </c>
      <c r="D118" s="206" t="s">
        <v>153</v>
      </c>
      <c r="E118" s="192"/>
      <c r="F118" s="192"/>
      <c r="G118" s="193"/>
      <c r="H118" s="103"/>
      <c r="I118" s="211"/>
      <c r="J118" s="207"/>
    </row>
    <row r="119" spans="1:10" s="168" customFormat="1" ht="15.75" x14ac:dyDescent="0.2">
      <c r="A119" s="103"/>
      <c r="B119" s="198">
        <v>2</v>
      </c>
      <c r="C119" s="110">
        <v>2</v>
      </c>
      <c r="D119" s="206" t="s">
        <v>154</v>
      </c>
      <c r="E119" s="192"/>
      <c r="F119" s="192"/>
      <c r="G119" s="193"/>
      <c r="H119" s="103"/>
      <c r="I119" s="211"/>
      <c r="J119" s="207"/>
    </row>
    <row r="120" spans="1:10" s="168" customFormat="1" ht="15.75" x14ac:dyDescent="0.2">
      <c r="A120" s="103"/>
      <c r="B120" s="198">
        <v>1</v>
      </c>
      <c r="C120" s="110">
        <v>1</v>
      </c>
      <c r="D120" s="116" t="s">
        <v>155</v>
      </c>
      <c r="E120" s="192"/>
      <c r="F120" s="192"/>
      <c r="G120" s="193"/>
      <c r="H120" s="103"/>
      <c r="I120" s="184"/>
      <c r="J120" s="184"/>
    </row>
    <row r="121" spans="1:10" s="168" customFormat="1" ht="15.75" x14ac:dyDescent="0.2">
      <c r="A121" s="103"/>
      <c r="B121" s="198">
        <v>2</v>
      </c>
      <c r="C121" s="110">
        <v>2</v>
      </c>
      <c r="D121" s="187" t="s">
        <v>96</v>
      </c>
      <c r="E121" s="192"/>
      <c r="F121" s="192"/>
      <c r="G121" s="193"/>
      <c r="H121" s="103"/>
      <c r="I121" s="185"/>
      <c r="J121"/>
    </row>
    <row r="122" spans="1:10" s="168" customFormat="1" ht="15.75" x14ac:dyDescent="0.2">
      <c r="A122" s="103"/>
      <c r="B122" s="198"/>
      <c r="C122" s="110"/>
      <c r="D122" s="194"/>
      <c r="E122" s="192"/>
      <c r="F122" s="192"/>
      <c r="G122" s="193"/>
      <c r="H122" s="103"/>
      <c r="I122" s="184"/>
      <c r="J122" s="184"/>
    </row>
    <row r="123" spans="1:10" s="168" customFormat="1" ht="15.75" x14ac:dyDescent="0.2">
      <c r="A123" s="103"/>
      <c r="B123" s="173"/>
      <c r="C123" s="109"/>
      <c r="D123" s="86"/>
      <c r="E123" s="109"/>
      <c r="F123" s="109"/>
      <c r="G123" s="111"/>
      <c r="H123" s="103"/>
      <c r="I123" s="184"/>
      <c r="J123"/>
    </row>
    <row r="124" spans="1:10" s="168" customFormat="1" ht="15.75" x14ac:dyDescent="0.2">
      <c r="A124" s="103"/>
      <c r="B124" s="167">
        <f>MIN(8,SUM(B125:B135))</f>
        <v>8</v>
      </c>
      <c r="C124" s="121" t="s">
        <v>80</v>
      </c>
      <c r="D124" s="114" t="s">
        <v>54</v>
      </c>
      <c r="E124" s="109"/>
      <c r="F124" s="109"/>
      <c r="G124" s="111"/>
      <c r="H124" s="103"/>
      <c r="I124" s="184"/>
      <c r="J124" s="184"/>
    </row>
    <row r="125" spans="1:10" s="168" customFormat="1" ht="15.75" x14ac:dyDescent="0.2">
      <c r="A125" s="103"/>
      <c r="B125" s="175"/>
      <c r="C125" s="113"/>
      <c r="D125" s="112" t="s">
        <v>166</v>
      </c>
      <c r="E125" s="109"/>
      <c r="F125" s="109"/>
      <c r="G125" s="111"/>
      <c r="H125" s="103"/>
      <c r="I125" s="184"/>
      <c r="J125"/>
    </row>
    <row r="126" spans="1:10" s="168" customFormat="1" ht="15.75" x14ac:dyDescent="0.2">
      <c r="A126" s="103"/>
      <c r="B126" s="181">
        <v>1</v>
      </c>
      <c r="C126" s="86">
        <v>1</v>
      </c>
      <c r="D126" s="205" t="s">
        <v>174</v>
      </c>
      <c r="E126" s="116"/>
      <c r="F126" s="109"/>
      <c r="G126" s="137"/>
      <c r="H126" s="103"/>
      <c r="I126" s="184"/>
      <c r="J126" s="184"/>
    </row>
    <row r="127" spans="1:10" s="168" customFormat="1" ht="15.75" x14ac:dyDescent="0.2">
      <c r="A127" s="103"/>
      <c r="B127" s="181">
        <v>1</v>
      </c>
      <c r="C127" s="86">
        <v>1</v>
      </c>
      <c r="D127" s="205" t="s">
        <v>164</v>
      </c>
      <c r="E127" s="116"/>
      <c r="F127" s="109"/>
      <c r="G127" s="137"/>
      <c r="H127" s="103"/>
      <c r="I127" s="184"/>
      <c r="J127" s="184"/>
    </row>
    <row r="128" spans="1:10" s="168" customFormat="1" ht="15.75" x14ac:dyDescent="0.2">
      <c r="A128" s="103"/>
      <c r="B128" s="181">
        <v>1</v>
      </c>
      <c r="C128" s="86">
        <v>1</v>
      </c>
      <c r="D128" s="205" t="s">
        <v>156</v>
      </c>
      <c r="E128" s="120"/>
      <c r="F128" s="109"/>
      <c r="G128" s="138"/>
      <c r="H128" s="103"/>
      <c r="I128" s="184"/>
      <c r="J128"/>
    </row>
    <row r="129" spans="1:10" s="168" customFormat="1" ht="15.75" x14ac:dyDescent="0.2">
      <c r="A129" s="103"/>
      <c r="B129" s="181">
        <v>1</v>
      </c>
      <c r="C129" s="86">
        <v>1</v>
      </c>
      <c r="D129" s="205" t="s">
        <v>157</v>
      </c>
      <c r="E129" s="120"/>
      <c r="F129" s="109"/>
      <c r="G129" s="138"/>
      <c r="H129" s="103"/>
      <c r="I129" s="184"/>
      <c r="J129"/>
    </row>
    <row r="130" spans="1:10" s="168" customFormat="1" ht="15.75" x14ac:dyDescent="0.25">
      <c r="A130" s="103"/>
      <c r="B130" s="181">
        <v>1</v>
      </c>
      <c r="C130" s="86">
        <v>1</v>
      </c>
      <c r="D130" s="205" t="s">
        <v>165</v>
      </c>
      <c r="E130" s="120"/>
      <c r="F130" s="109"/>
      <c r="G130" s="139"/>
      <c r="H130" s="103"/>
      <c r="I130" s="183"/>
      <c r="J130"/>
    </row>
    <row r="131" spans="1:10" s="168" customFormat="1" x14ac:dyDescent="0.2">
      <c r="A131" s="103"/>
      <c r="B131" s="181">
        <v>1</v>
      </c>
      <c r="C131" s="86">
        <v>1</v>
      </c>
      <c r="D131" s="205" t="s">
        <v>158</v>
      </c>
      <c r="E131" s="120"/>
      <c r="F131" s="109"/>
      <c r="G131" s="179"/>
      <c r="H131" s="103"/>
    </row>
    <row r="132" spans="1:10" s="168" customFormat="1" x14ac:dyDescent="0.2">
      <c r="A132" s="103"/>
      <c r="B132" s="181">
        <v>1</v>
      </c>
      <c r="C132" s="86">
        <v>1</v>
      </c>
      <c r="D132" s="205" t="s">
        <v>159</v>
      </c>
      <c r="E132" s="207"/>
      <c r="F132" s="109"/>
      <c r="G132" s="179"/>
      <c r="H132" s="103"/>
    </row>
    <row r="133" spans="1:10" s="168" customFormat="1" x14ac:dyDescent="0.2">
      <c r="A133" s="103"/>
      <c r="B133" s="181">
        <v>1</v>
      </c>
      <c r="C133" s="86">
        <v>1</v>
      </c>
      <c r="D133" s="205" t="s">
        <v>160</v>
      </c>
      <c r="E133" s="109"/>
      <c r="F133" s="109"/>
      <c r="G133" s="179"/>
      <c r="H133" s="103"/>
    </row>
    <row r="134" spans="1:10" s="168" customFormat="1" x14ac:dyDescent="0.2">
      <c r="A134" s="103"/>
      <c r="B134" s="198">
        <v>2</v>
      </c>
      <c r="C134" s="110">
        <v>2</v>
      </c>
      <c r="D134" s="101" t="s">
        <v>98</v>
      </c>
      <c r="E134" s="109"/>
      <c r="F134" s="109"/>
      <c r="G134" s="179"/>
      <c r="H134" s="103"/>
    </row>
    <row r="135" spans="1:10" s="168" customFormat="1" x14ac:dyDescent="0.2">
      <c r="A135" s="103"/>
      <c r="B135" s="181"/>
      <c r="C135" s="86"/>
      <c r="D135" s="101"/>
      <c r="E135" s="109"/>
      <c r="F135" s="109"/>
      <c r="G135" s="111"/>
      <c r="H135" s="103"/>
    </row>
    <row r="136" spans="1:10" s="168" customFormat="1" ht="15.75" x14ac:dyDescent="0.25">
      <c r="A136" s="103"/>
      <c r="B136" s="108"/>
      <c r="C136" s="109"/>
      <c r="D136" s="110"/>
      <c r="E136" s="109"/>
      <c r="F136" s="109"/>
      <c r="G136" s="111"/>
      <c r="H136" s="103"/>
      <c r="I136" s="172"/>
    </row>
    <row r="137" spans="1:10" s="168" customFormat="1" x14ac:dyDescent="0.2">
      <c r="A137" s="103"/>
      <c r="B137" s="167">
        <f>MIN(8,SUM(B138:B144))</f>
        <v>8</v>
      </c>
      <c r="C137" s="121" t="s">
        <v>80</v>
      </c>
      <c r="D137" s="135" t="s">
        <v>167</v>
      </c>
      <c r="E137" s="118"/>
      <c r="F137" s="109"/>
      <c r="G137" s="111"/>
      <c r="H137" s="103"/>
      <c r="I137" s="176"/>
    </row>
    <row r="138" spans="1:10" s="168" customFormat="1" x14ac:dyDescent="0.2">
      <c r="A138" s="103"/>
      <c r="B138" s="181">
        <v>1</v>
      </c>
      <c r="C138" s="113">
        <v>1</v>
      </c>
      <c r="D138" s="186" t="s">
        <v>29</v>
      </c>
      <c r="E138" s="191"/>
      <c r="F138" s="192"/>
      <c r="G138" s="193"/>
      <c r="H138" s="103"/>
      <c r="I138" s="176"/>
    </row>
    <row r="139" spans="1:10" s="168" customFormat="1" x14ac:dyDescent="0.2">
      <c r="A139" s="103"/>
      <c r="B139" s="181">
        <v>2</v>
      </c>
      <c r="C139" s="113">
        <v>2</v>
      </c>
      <c r="D139" s="186" t="s">
        <v>30</v>
      </c>
      <c r="E139" s="191"/>
      <c r="F139" s="192"/>
      <c r="G139" s="193"/>
      <c r="H139" s="103"/>
      <c r="I139" s="176"/>
    </row>
    <row r="140" spans="1:10" s="168" customFormat="1" x14ac:dyDescent="0.2">
      <c r="A140" s="103"/>
      <c r="B140" s="181">
        <v>2</v>
      </c>
      <c r="C140" s="113">
        <v>2</v>
      </c>
      <c r="D140" s="186" t="s">
        <v>57</v>
      </c>
      <c r="E140" s="191"/>
      <c r="F140" s="192"/>
      <c r="G140" s="193"/>
      <c r="H140" s="103"/>
      <c r="I140" s="176"/>
    </row>
    <row r="141" spans="1:10" s="168" customFormat="1" x14ac:dyDescent="0.2">
      <c r="A141" s="103"/>
      <c r="B141" s="181">
        <v>1</v>
      </c>
      <c r="C141" s="113">
        <v>1</v>
      </c>
      <c r="D141" s="186" t="s">
        <v>31</v>
      </c>
      <c r="E141" s="191"/>
      <c r="F141" s="192"/>
      <c r="G141" s="193"/>
      <c r="H141" s="103"/>
      <c r="I141" s="176"/>
    </row>
    <row r="142" spans="1:10" s="168" customFormat="1" x14ac:dyDescent="0.2">
      <c r="A142" s="103"/>
      <c r="B142" s="181">
        <v>1</v>
      </c>
      <c r="C142" s="113">
        <v>1</v>
      </c>
      <c r="D142" s="186" t="s">
        <v>99</v>
      </c>
      <c r="E142" s="191"/>
      <c r="F142" s="192"/>
      <c r="G142" s="193"/>
      <c r="H142" s="103"/>
      <c r="I142" s="176"/>
    </row>
    <row r="143" spans="1:10" s="168" customFormat="1" x14ac:dyDescent="0.2">
      <c r="A143" s="103"/>
      <c r="B143" s="181">
        <v>1</v>
      </c>
      <c r="C143" s="113">
        <v>1</v>
      </c>
      <c r="D143" s="186" t="s">
        <v>32</v>
      </c>
      <c r="E143" s="191"/>
      <c r="F143" s="192"/>
      <c r="G143" s="193"/>
      <c r="H143" s="103"/>
      <c r="I143" s="176"/>
    </row>
    <row r="144" spans="1:10" s="168" customFormat="1" x14ac:dyDescent="0.2">
      <c r="A144" s="103"/>
      <c r="B144" s="181"/>
      <c r="C144" s="113"/>
      <c r="D144" s="189"/>
      <c r="E144" s="191"/>
      <c r="F144" s="192"/>
      <c r="G144" s="193"/>
      <c r="H144" s="103"/>
      <c r="I144" s="176"/>
    </row>
    <row r="145" spans="1:19" s="168" customFormat="1" x14ac:dyDescent="0.2">
      <c r="A145" s="103"/>
      <c r="B145" s="108"/>
      <c r="C145" s="121"/>
      <c r="D145" s="189"/>
      <c r="E145" s="192"/>
      <c r="F145" s="192"/>
      <c r="G145" s="193"/>
      <c r="H145" s="103"/>
      <c r="I145" s="176"/>
    </row>
    <row r="146" spans="1:19" s="168" customFormat="1" x14ac:dyDescent="0.2">
      <c r="A146" s="103"/>
      <c r="B146" s="167">
        <f>MIN(6,SUM(B147:B152))</f>
        <v>6</v>
      </c>
      <c r="C146" s="121" t="s">
        <v>88</v>
      </c>
      <c r="D146" s="195" t="s">
        <v>168</v>
      </c>
      <c r="E146" s="191"/>
      <c r="F146" s="192"/>
      <c r="G146" s="193"/>
      <c r="H146" s="103"/>
      <c r="I146" s="176"/>
    </row>
    <row r="147" spans="1:19" s="168" customFormat="1" x14ac:dyDescent="0.2">
      <c r="A147" s="103"/>
      <c r="B147" s="181">
        <v>1</v>
      </c>
      <c r="C147" s="113">
        <v>1</v>
      </c>
      <c r="D147" s="186" t="s">
        <v>33</v>
      </c>
      <c r="E147" s="191"/>
      <c r="F147" s="192"/>
      <c r="G147" s="193"/>
      <c r="H147" s="103"/>
      <c r="I147" s="176"/>
    </row>
    <row r="148" spans="1:19" s="168" customFormat="1" x14ac:dyDescent="0.2">
      <c r="A148" s="103"/>
      <c r="B148" s="181">
        <v>2</v>
      </c>
      <c r="C148" s="113">
        <v>2</v>
      </c>
      <c r="D148" s="186" t="s">
        <v>34</v>
      </c>
      <c r="E148" s="191"/>
      <c r="F148" s="192"/>
      <c r="G148" s="193"/>
      <c r="H148" s="103"/>
      <c r="I148" s="176"/>
    </row>
    <row r="149" spans="1:19" s="168" customFormat="1" x14ac:dyDescent="0.2">
      <c r="A149" s="103"/>
      <c r="B149" s="181">
        <v>1</v>
      </c>
      <c r="C149" s="113">
        <v>1</v>
      </c>
      <c r="D149" s="186" t="s">
        <v>35</v>
      </c>
      <c r="E149" s="191"/>
      <c r="F149" s="192"/>
      <c r="G149" s="193"/>
      <c r="H149" s="103"/>
      <c r="I149" s="176"/>
    </row>
    <row r="150" spans="1:19" s="168" customFormat="1" x14ac:dyDescent="0.2">
      <c r="A150" s="103"/>
      <c r="B150" s="181">
        <v>1</v>
      </c>
      <c r="C150" s="113">
        <v>1</v>
      </c>
      <c r="D150" s="186" t="s">
        <v>36</v>
      </c>
      <c r="E150" s="191"/>
      <c r="F150" s="192"/>
      <c r="G150" s="193"/>
      <c r="H150" s="103"/>
      <c r="I150" s="176"/>
    </row>
    <row r="151" spans="1:19" s="168" customFormat="1" x14ac:dyDescent="0.2">
      <c r="A151" s="103"/>
      <c r="B151" s="181">
        <v>1</v>
      </c>
      <c r="C151" s="113">
        <v>1</v>
      </c>
      <c r="D151" s="186" t="s">
        <v>100</v>
      </c>
      <c r="E151" s="191"/>
      <c r="F151" s="192"/>
      <c r="G151" s="193"/>
      <c r="H151" s="103"/>
      <c r="I151" s="176"/>
    </row>
    <row r="152" spans="1:19" s="168" customFormat="1" x14ac:dyDescent="0.2">
      <c r="A152" s="103"/>
      <c r="B152" s="181">
        <v>1</v>
      </c>
      <c r="C152" s="113">
        <v>1</v>
      </c>
      <c r="D152" s="186" t="s">
        <v>108</v>
      </c>
      <c r="E152" s="191"/>
      <c r="F152" s="192"/>
      <c r="G152" s="193"/>
      <c r="H152" s="103"/>
      <c r="I152" s="176"/>
    </row>
    <row r="153" spans="1:19" s="103" customFormat="1" ht="16.5" thickBot="1" x14ac:dyDescent="0.3">
      <c r="B153" s="170"/>
      <c r="C153" s="124"/>
      <c r="D153" s="140"/>
      <c r="E153" s="124"/>
      <c r="F153" s="124"/>
      <c r="G153" s="126"/>
      <c r="I153" s="151"/>
    </row>
    <row r="154" spans="1:19" ht="12.75" customHeight="1" x14ac:dyDescent="0.2">
      <c r="B154" s="1"/>
      <c r="I154" s="1"/>
      <c r="K154" s="1"/>
      <c r="S154" s="1"/>
    </row>
    <row r="155" spans="1:19" ht="12.75" customHeight="1" x14ac:dyDescent="0.2">
      <c r="B155" s="56" t="s">
        <v>37</v>
      </c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</row>
    <row r="156" spans="1:19" ht="12.75" customHeight="1" x14ac:dyDescent="0.2">
      <c r="B156" s="1"/>
      <c r="I156" s="1"/>
      <c r="K156" s="1"/>
      <c r="S156" s="1"/>
    </row>
    <row r="157" spans="1:19" ht="12.75" customHeight="1" x14ac:dyDescent="0.25">
      <c r="B157" s="81"/>
      <c r="C157" s="82" t="s">
        <v>40</v>
      </c>
      <c r="D157" s="88">
        <f>part1+part2</f>
        <v>100</v>
      </c>
      <c r="E157" s="87">
        <f>D157/100</f>
        <v>1</v>
      </c>
      <c r="I157" s="1"/>
      <c r="K157" s="1"/>
      <c r="S157" s="1"/>
    </row>
    <row r="158" spans="1:19" ht="12.75" customHeight="1" x14ac:dyDescent="0.25">
      <c r="B158" s="81"/>
      <c r="C158" s="82"/>
      <c r="D158" s="182" t="b">
        <f>D157=P1_TOTAL</f>
        <v>1</v>
      </c>
      <c r="E158" s="87"/>
      <c r="I158" s="1"/>
      <c r="K158" s="1"/>
      <c r="S158" s="1"/>
    </row>
    <row r="159" spans="1:19" ht="12.75" customHeight="1" x14ac:dyDescent="0.2">
      <c r="B159" s="52"/>
      <c r="C159" s="93"/>
      <c r="D159" s="1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</row>
    <row r="160" spans="1:19" ht="12.75" customHeight="1" x14ac:dyDescent="0.2">
      <c r="A160" s="52"/>
      <c r="B160" s="1"/>
      <c r="C160" s="82"/>
      <c r="I160" s="1"/>
      <c r="K160" s="1"/>
      <c r="S160" s="1"/>
    </row>
    <row r="161" spans="2:19" x14ac:dyDescent="0.2">
      <c r="B161" s="1"/>
      <c r="I161" s="1"/>
      <c r="K161" s="1"/>
      <c r="S161" s="1"/>
    </row>
    <row r="162" spans="2:19" x14ac:dyDescent="0.2">
      <c r="B162" s="1"/>
      <c r="I162" s="1"/>
      <c r="K162" s="1"/>
      <c r="S162" s="1"/>
    </row>
    <row r="163" spans="2:19" x14ac:dyDescent="0.2">
      <c r="B163" s="1"/>
      <c r="I163" s="1"/>
      <c r="K163" s="1"/>
      <c r="S163" s="1"/>
    </row>
    <row r="164" spans="2:19" x14ac:dyDescent="0.2">
      <c r="B164" s="1"/>
      <c r="I164" s="1"/>
      <c r="K164" s="1"/>
      <c r="S164" s="1"/>
    </row>
    <row r="165" spans="2:19" x14ac:dyDescent="0.2">
      <c r="B165" s="1"/>
      <c r="I165" s="1"/>
      <c r="R165" s="43"/>
      <c r="S165" s="1"/>
    </row>
    <row r="166" spans="2:19" x14ac:dyDescent="0.2">
      <c r="B166" s="1"/>
      <c r="I166" s="1"/>
      <c r="K166" s="1"/>
      <c r="S166" s="1"/>
    </row>
    <row r="167" spans="2:19" x14ac:dyDescent="0.2">
      <c r="B167" s="1"/>
      <c r="I167" s="1"/>
      <c r="K167" s="1"/>
      <c r="S167" s="1"/>
    </row>
    <row r="168" spans="2:19" x14ac:dyDescent="0.2">
      <c r="B168" s="1"/>
      <c r="I168" s="1"/>
      <c r="K168" s="1"/>
      <c r="S168" s="1"/>
    </row>
    <row r="169" spans="2:19" x14ac:dyDescent="0.2">
      <c r="B169" s="1"/>
      <c r="I169" s="1"/>
      <c r="K169" s="1"/>
      <c r="S169" s="1"/>
    </row>
    <row r="170" spans="2:19" x14ac:dyDescent="0.2">
      <c r="B170" s="1"/>
      <c r="I170" s="1"/>
      <c r="K170" s="1"/>
      <c r="S170" s="1"/>
    </row>
    <row r="171" spans="2:19" x14ac:dyDescent="0.2">
      <c r="B171" s="1"/>
      <c r="I171" s="1"/>
    </row>
    <row r="172" spans="2:19" x14ac:dyDescent="0.2">
      <c r="B172" s="1"/>
      <c r="I172" s="1"/>
    </row>
    <row r="173" spans="2:19" x14ac:dyDescent="0.2">
      <c r="B173" s="1"/>
      <c r="I173" s="1"/>
    </row>
    <row r="174" spans="2:19" x14ac:dyDescent="0.2">
      <c r="B174" s="1"/>
      <c r="I174" s="1"/>
    </row>
    <row r="175" spans="2:19" x14ac:dyDescent="0.2">
      <c r="B175" s="1"/>
      <c r="I175" s="1"/>
    </row>
    <row r="176" spans="2:19" x14ac:dyDescent="0.2">
      <c r="B176" s="1"/>
      <c r="I176" s="1"/>
    </row>
    <row r="177" spans="2:9" x14ac:dyDescent="0.2">
      <c r="B177" s="1"/>
      <c r="I177" s="1"/>
    </row>
    <row r="178" spans="2:9" x14ac:dyDescent="0.2">
      <c r="B178" s="1"/>
      <c r="I178" s="1"/>
    </row>
    <row r="179" spans="2:9" x14ac:dyDescent="0.2">
      <c r="B179" s="1"/>
      <c r="I179" s="1"/>
    </row>
    <row r="180" spans="2:9" x14ac:dyDescent="0.2">
      <c r="B180" s="1"/>
      <c r="I180" s="1"/>
    </row>
    <row r="181" spans="2:9" x14ac:dyDescent="0.2">
      <c r="B181" s="1"/>
      <c r="I181" s="1"/>
    </row>
    <row r="182" spans="2:9" x14ac:dyDescent="0.2">
      <c r="B182" s="1"/>
      <c r="I182" s="1"/>
    </row>
    <row r="183" spans="2:9" x14ac:dyDescent="0.2">
      <c r="B183" s="1"/>
      <c r="I183" s="1"/>
    </row>
  </sheetData>
  <sheetProtection formatCells="0" formatColumns="0" formatRows="0"/>
  <dataConsolidate/>
  <phoneticPr fontId="6" type="noConversion"/>
  <dataValidations count="7">
    <dataValidation type="list" allowBlank="1" showInputMessage="1" showErrorMessage="1" error="Enter either P, BL/P, BL, BL/F or F" sqref="D159" xr:uid="{00000000-0002-0000-0100-000000000000}">
      <formula1>"P,BL/P,BL,BL/F,F"</formula1>
    </dataValidation>
    <dataValidation type="whole" allowBlank="1" showInputMessage="1" showErrorMessage="1" error="Value can only be 0 or -1" sqref="SS95:SS98 ACO95:ACO98 AMK95:AMK98 AWG95:AWG98 BGC95:BGC98 BPY95:BPY98 BZU95:BZU98 CJQ95:CJQ98 CTM95:CTM98 DDI95:DDI98 DNE95:DNE98 DXA95:DXA98 EGW95:EGW98 EQS95:EQS98 FAO95:FAO98 FKK95:FKK98 FUG95:FUG98 GEC95:GEC98 GNY95:GNY98 GXU95:GXU98 HHQ95:HHQ98 HRM95:HRM98 IBI95:IBI98 ILE95:ILE98 IVA95:IVA98 JEW95:JEW98 JOS95:JOS98 JYO95:JYO98 KIK95:KIK98 KSG95:KSG98 LCC95:LCC98 LLY95:LLY98 LVU95:LVU98 MFQ95:MFQ98 MPM95:MPM98 MZI95:MZI98 NJE95:NJE98 NTA95:NTA98 OCW95:OCW98 OMS95:OMS98 OWO95:OWO98 PGK95:PGK98 PQG95:PQG98 QAC95:QAC98 QJY95:QJY98 QTU95:QTU98 RDQ95:RDQ98 RNM95:RNM98 RXI95:RXI98 SHE95:SHE98 SRA95:SRA98 TAW95:TAW98 TKS95:TKS98 TUO95:TUO98 UEK95:UEK98 UOG95:UOG98 UYC95:UYC98 VHY95:VHY98 VRU95:VRU98 WBQ95:WBQ98 WLM95:WLM98 WVI95:WVI98 IW95:IW98 B98" xr:uid="{00000000-0002-0000-0100-000001000000}">
      <formula1>-1</formula1>
      <formula2>0</formula2>
    </dataValidation>
    <dataValidation type="list" allowBlank="1" showDropDown="1" showInputMessage="1" showErrorMessage="1" error="Value between 0 and 1 required" sqref="B9:B10 B135 B105 B75 B126:B133 B138 B85:B86 B147 B149:B152 B122 B21:B22 B26:B28 B14:B18 B69:B73 B141:B144" xr:uid="{00000000-0002-0000-0100-000002000000}">
      <formula1>$M$8:$M$10</formula1>
    </dataValidation>
    <dataValidation type="list" allowBlank="1" showDropDown="1" showInputMessage="1" showErrorMessage="1" error="Value between 0 and 2 required" sqref="B148 B112:B121 B82 B134 B108:B110 B139:B140 B31:B34 B103 B90" xr:uid="{00000000-0002-0000-0100-000003000000}">
      <formula1>$M$8:$M$12</formula1>
    </dataValidation>
    <dataValidation type="list" allowBlank="1" showDropDown="1" showInputMessage="1" showErrorMessage="1" error="Value between 0 and 1.5 required" sqref="B91:B92 B96:B97 B83:B84 B87" xr:uid="{00000000-0002-0000-0100-000004000000}">
      <formula1>$M$8:$M$11</formula1>
    </dataValidation>
    <dataValidation type="list" allowBlank="1" showDropDown="1" showInputMessage="1" showErrorMessage="1" error="Value between -1 and 0 required" sqref="B95" xr:uid="{00000000-0002-0000-0100-000005000000}">
      <formula1>$M6:$M$8</formula1>
    </dataValidation>
    <dataValidation type="list" allowBlank="1" showDropDown="1" showInputMessage="1" showErrorMessage="1" error="Value between 0 and 1 required" sqref="B13 B63:B66 B23 B104 B48:B51 B43:B45 B37:B40 B111 B106:B107 B54:B60 B74" xr:uid="{00000000-0002-0000-0100-000006000000}">
      <formula1>$M$8:$M$12</formula1>
    </dataValidation>
  </dataValidations>
  <hyperlinks>
    <hyperlink ref="B3" location="Marks!A1" display="Go to Marks sheet" xr:uid="{00000000-0004-0000-0100-000000000000}"/>
  </hyperlinks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32</vt:i4>
      </vt:variant>
    </vt:vector>
  </HeadingPairs>
  <TitlesOfParts>
    <vt:vector size="34" baseType="lpstr">
      <vt:lpstr>Marks</vt:lpstr>
      <vt:lpstr>TEMPLATE</vt:lpstr>
      <vt:lpstr>TEMPLATE!ARN</vt:lpstr>
      <vt:lpstr>Marks!ARNInfo</vt:lpstr>
      <vt:lpstr>audit_approach</vt:lpstr>
      <vt:lpstr>audit_content</vt:lpstr>
      <vt:lpstr>clear_english</vt:lpstr>
      <vt:lpstr>clearly_explained</vt:lpstr>
      <vt:lpstr>fellow_analyst</vt:lpstr>
      <vt:lpstr>i</vt:lpstr>
      <vt:lpstr>ii</vt:lpstr>
      <vt:lpstr>iii</vt:lpstr>
      <vt:lpstr>iv</vt:lpstr>
      <vt:lpstr>ix</vt:lpstr>
      <vt:lpstr>logical_order</vt:lpstr>
      <vt:lpstr>TEMPLATE!P1_Qu2</vt:lpstr>
      <vt:lpstr>TEMPLATE!P1_Qu3</vt:lpstr>
      <vt:lpstr>TEMPLATE!P1_TOTAL</vt:lpstr>
      <vt:lpstr>TEMPLATE!P2_Qu3_4</vt:lpstr>
      <vt:lpstr>TEMPLATE!P2_Qu5</vt:lpstr>
      <vt:lpstr>TEMPLATE!P2_TOTAL</vt:lpstr>
      <vt:lpstr>part1</vt:lpstr>
      <vt:lpstr>part2</vt:lpstr>
      <vt:lpstr>Marks!Print_Area</vt:lpstr>
      <vt:lpstr>TEMPLATE!Print_Area</vt:lpstr>
      <vt:lpstr>reasonableness_checks</vt:lpstr>
      <vt:lpstr>Marks!ScriptPath</vt:lpstr>
      <vt:lpstr>signposting</vt:lpstr>
      <vt:lpstr>Marks!ThisFileName</vt:lpstr>
      <vt:lpstr>v</vt:lpstr>
      <vt:lpstr>vi</vt:lpstr>
      <vt:lpstr>vii</vt:lpstr>
      <vt:lpstr>viii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CA2 L10 mark sheet</dc:title>
  <dc:creator>Ian</dc:creator>
  <cp:lastModifiedBy>Philip McCarthy</cp:lastModifiedBy>
  <cp:lastPrinted>2012-07-22T17:09:29Z</cp:lastPrinted>
  <dcterms:created xsi:type="dcterms:W3CDTF">2007-06-09T13:21:33Z</dcterms:created>
  <dcterms:modified xsi:type="dcterms:W3CDTF">2022-10-25T09:29:57Z</dcterms:modified>
</cp:coreProperties>
</file>