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45" windowWidth="12000" windowHeight="11730" firstSheet="2" activeTab="3"/>
  </bookViews>
  <sheets>
    <sheet name="Data" sheetId="6" r:id="rId1"/>
    <sheet name="Parameters" sheetId="11" r:id="rId2"/>
    <sheet name="Data Statistics" sheetId="9" r:id="rId3"/>
    <sheet name="Test Mark Analysis" sheetId="10" r:id="rId4"/>
    <sheet name="Prize Calculations" sheetId="12" r:id="rId5"/>
  </sheets>
  <definedNames>
    <definedName name="final_test">Parameters!$D$11</definedName>
    <definedName name="first_test">Parameters!$D$10</definedName>
    <definedName name="no_students">Parameters!$D$4</definedName>
    <definedName name="no_tests">Parameters!$D$5</definedName>
    <definedName name="pass_rate">Parameters!$D$7</definedName>
    <definedName name="prize_threshold">Parameters!$D$13</definedName>
  </definedNames>
  <calcPr calcId="145621" calcOnSave="0"/>
</workbook>
</file>

<file path=xl/calcChain.xml><?xml version="1.0" encoding="utf-8"?>
<calcChain xmlns="http://schemas.openxmlformats.org/spreadsheetml/2006/main">
  <c r="F16" i="10" l="1"/>
  <c r="G16" i="10" s="1"/>
  <c r="H16" i="10" s="1"/>
  <c r="I16" i="10" s="1"/>
  <c r="J16" i="10" s="1"/>
  <c r="K16" i="10" s="1"/>
  <c r="L16" i="10" s="1"/>
  <c r="M16" i="10" s="1"/>
  <c r="N16" i="10" s="1"/>
  <c r="E16" i="10"/>
  <c r="R8" i="10"/>
  <c r="R7" i="10"/>
  <c r="F7" i="12" l="1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6" i="12"/>
  <c r="R5" i="10"/>
  <c r="I28" i="9"/>
  <c r="I26" i="9"/>
  <c r="I25" i="9"/>
  <c r="F2" i="9"/>
  <c r="E2" i="9"/>
  <c r="U19" i="9"/>
  <c r="U10" i="9"/>
  <c r="S4" i="6"/>
  <c r="S3" i="6"/>
  <c r="U109" i="6"/>
  <c r="U108" i="6"/>
  <c r="U107" i="6"/>
  <c r="U106" i="6"/>
  <c r="U105" i="6"/>
  <c r="U104" i="6"/>
  <c r="U103" i="6"/>
  <c r="U102" i="6"/>
  <c r="U101" i="6"/>
  <c r="U100" i="6"/>
  <c r="U99" i="6"/>
  <c r="U98" i="6"/>
  <c r="U97" i="6"/>
  <c r="U96" i="6"/>
  <c r="U95" i="6"/>
  <c r="U94" i="6"/>
  <c r="U93" i="6"/>
  <c r="U92" i="6"/>
  <c r="U91" i="6"/>
  <c r="U90" i="6"/>
  <c r="U89" i="6"/>
  <c r="U88" i="6"/>
  <c r="U87" i="6"/>
  <c r="U86" i="6"/>
  <c r="U85" i="6"/>
  <c r="U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O4" i="6"/>
  <c r="N4" i="6"/>
  <c r="M4" i="6"/>
  <c r="L4" i="6"/>
  <c r="K4" i="6"/>
  <c r="J4" i="6"/>
  <c r="I4" i="6"/>
  <c r="H4" i="6"/>
  <c r="G4" i="6"/>
  <c r="F4" i="6"/>
  <c r="E4" i="6"/>
  <c r="D4" i="6"/>
  <c r="O3" i="6"/>
  <c r="N3" i="6"/>
  <c r="M3" i="6"/>
  <c r="L3" i="6"/>
  <c r="K3" i="6"/>
  <c r="J3" i="6"/>
  <c r="I3" i="6"/>
  <c r="H3" i="6"/>
  <c r="G3" i="6"/>
  <c r="F3" i="6"/>
  <c r="E3" i="6"/>
  <c r="D3" i="6"/>
  <c r="S2" i="6"/>
  <c r="R2" i="6"/>
  <c r="O2" i="6"/>
  <c r="N2" i="6"/>
  <c r="M2" i="6"/>
  <c r="L2" i="6"/>
  <c r="K2" i="6"/>
  <c r="J2" i="6"/>
  <c r="I2" i="6"/>
  <c r="H2" i="6"/>
  <c r="G2" i="6"/>
  <c r="F2" i="6"/>
  <c r="E2" i="6"/>
  <c r="D2" i="6"/>
  <c r="I6" i="12" l="1"/>
  <c r="O16" i="10"/>
  <c r="D16" i="10"/>
  <c r="O12" i="10"/>
  <c r="O13" i="10" s="1"/>
  <c r="N12" i="10"/>
  <c r="N13" i="10" s="1"/>
  <c r="M12" i="10"/>
  <c r="M13" i="10" s="1"/>
  <c r="L12" i="10"/>
  <c r="L13" i="10" s="1"/>
  <c r="K12" i="10"/>
  <c r="K13" i="10" s="1"/>
  <c r="J12" i="10"/>
  <c r="J13" i="10" s="1"/>
  <c r="I12" i="10"/>
  <c r="I13" i="10" s="1"/>
  <c r="H12" i="10"/>
  <c r="H13" i="10" s="1"/>
  <c r="G12" i="10"/>
  <c r="G13" i="10" s="1"/>
  <c r="F12" i="10"/>
  <c r="F13" i="10" s="1"/>
  <c r="E12" i="10"/>
  <c r="E13" i="10" s="1"/>
  <c r="D12" i="10"/>
  <c r="D13" i="10" s="1"/>
  <c r="U18" i="9"/>
  <c r="D7" i="12" l="1"/>
  <c r="E7" i="12" s="1"/>
  <c r="D8" i="12"/>
  <c r="E8" i="12" s="1"/>
  <c r="D9" i="12"/>
  <c r="E9" i="12" s="1"/>
  <c r="D10" i="12"/>
  <c r="E10" i="12" s="1"/>
  <c r="D11" i="12"/>
  <c r="E11" i="12" s="1"/>
  <c r="D12" i="12"/>
  <c r="E12" i="12" s="1"/>
  <c r="D13" i="12"/>
  <c r="E13" i="12" s="1"/>
  <c r="D14" i="12"/>
  <c r="E14" i="12" s="1"/>
  <c r="D15" i="12"/>
  <c r="E15" i="12" s="1"/>
  <c r="D16" i="12"/>
  <c r="E16" i="12" s="1"/>
  <c r="D17" i="12"/>
  <c r="E17" i="12" s="1"/>
  <c r="D18" i="12"/>
  <c r="E18" i="12" s="1"/>
  <c r="D19" i="12"/>
  <c r="E19" i="12" s="1"/>
  <c r="D20" i="12"/>
  <c r="E20" i="12" s="1"/>
  <c r="D21" i="12"/>
  <c r="E21" i="12" s="1"/>
  <c r="D22" i="12"/>
  <c r="E22" i="12" s="1"/>
  <c r="D23" i="12"/>
  <c r="E23" i="12" s="1"/>
  <c r="D24" i="12"/>
  <c r="E24" i="12" s="1"/>
  <c r="D25" i="12"/>
  <c r="E25" i="12" s="1"/>
  <c r="D26" i="12"/>
  <c r="E26" i="12" s="1"/>
  <c r="D27" i="12"/>
  <c r="E27" i="12" s="1"/>
  <c r="D28" i="12"/>
  <c r="E28" i="12" s="1"/>
  <c r="D29" i="12"/>
  <c r="E29" i="12" s="1"/>
  <c r="D30" i="12"/>
  <c r="E30" i="12" s="1"/>
  <c r="D31" i="12"/>
  <c r="E31" i="12" s="1"/>
  <c r="D32" i="12"/>
  <c r="E32" i="12" s="1"/>
  <c r="D33" i="12"/>
  <c r="E33" i="12" s="1"/>
  <c r="D34" i="12"/>
  <c r="E34" i="12" s="1"/>
  <c r="D35" i="12"/>
  <c r="E35" i="12" s="1"/>
  <c r="D36" i="12"/>
  <c r="E36" i="12" s="1"/>
  <c r="D37" i="12"/>
  <c r="E37" i="12" s="1"/>
  <c r="D38" i="12"/>
  <c r="E38" i="12" s="1"/>
  <c r="D39" i="12"/>
  <c r="E39" i="12" s="1"/>
  <c r="D40" i="12"/>
  <c r="E40" i="12" s="1"/>
  <c r="D41" i="12"/>
  <c r="E41" i="12" s="1"/>
  <c r="D42" i="12"/>
  <c r="E42" i="12" s="1"/>
  <c r="D43" i="12"/>
  <c r="E43" i="12" s="1"/>
  <c r="D44" i="12"/>
  <c r="E44" i="12" s="1"/>
  <c r="D45" i="12"/>
  <c r="E45" i="12" s="1"/>
  <c r="D46" i="12"/>
  <c r="E46" i="12" s="1"/>
  <c r="D47" i="12"/>
  <c r="E47" i="12" s="1"/>
  <c r="D48" i="12"/>
  <c r="E48" i="12" s="1"/>
  <c r="D49" i="12"/>
  <c r="E49" i="12" s="1"/>
  <c r="D50" i="12"/>
  <c r="E50" i="12" s="1"/>
  <c r="D51" i="12"/>
  <c r="E51" i="12" s="1"/>
  <c r="D52" i="12"/>
  <c r="E52" i="12" s="1"/>
  <c r="D53" i="12"/>
  <c r="E53" i="12" s="1"/>
  <c r="D54" i="12"/>
  <c r="E54" i="12" s="1"/>
  <c r="D55" i="12"/>
  <c r="E55" i="12" s="1"/>
  <c r="D56" i="12"/>
  <c r="E56" i="12" s="1"/>
  <c r="D57" i="12"/>
  <c r="E57" i="12" s="1"/>
  <c r="D58" i="12"/>
  <c r="E58" i="12" s="1"/>
  <c r="D59" i="12"/>
  <c r="E59" i="12" s="1"/>
  <c r="D60" i="12"/>
  <c r="E60" i="12" s="1"/>
  <c r="D61" i="12"/>
  <c r="E61" i="12" s="1"/>
  <c r="D62" i="12"/>
  <c r="E62" i="12" s="1"/>
  <c r="D63" i="12"/>
  <c r="E63" i="12" s="1"/>
  <c r="D64" i="12"/>
  <c r="E64" i="12" s="1"/>
  <c r="D65" i="12"/>
  <c r="E65" i="12" s="1"/>
  <c r="D66" i="12"/>
  <c r="E66" i="12" s="1"/>
  <c r="D67" i="12"/>
  <c r="E67" i="12" s="1"/>
  <c r="D68" i="12"/>
  <c r="E68" i="12" s="1"/>
  <c r="D69" i="12"/>
  <c r="E69" i="12" s="1"/>
  <c r="D70" i="12"/>
  <c r="E70" i="12" s="1"/>
  <c r="D71" i="12"/>
  <c r="E71" i="12" s="1"/>
  <c r="D72" i="12"/>
  <c r="E72" i="12" s="1"/>
  <c r="D73" i="12"/>
  <c r="E73" i="12" s="1"/>
  <c r="D74" i="12"/>
  <c r="E74" i="12" s="1"/>
  <c r="D75" i="12"/>
  <c r="E75" i="12" s="1"/>
  <c r="D76" i="12"/>
  <c r="E76" i="12" s="1"/>
  <c r="D77" i="12"/>
  <c r="E77" i="12" s="1"/>
  <c r="D78" i="12"/>
  <c r="E78" i="12" s="1"/>
  <c r="D79" i="12"/>
  <c r="E79" i="12" s="1"/>
  <c r="D80" i="12"/>
  <c r="E80" i="12" s="1"/>
  <c r="D81" i="12"/>
  <c r="E81" i="12" s="1"/>
  <c r="D82" i="12"/>
  <c r="E82" i="12" s="1"/>
  <c r="D83" i="12"/>
  <c r="E83" i="12" s="1"/>
  <c r="D84" i="12"/>
  <c r="E84" i="12" s="1"/>
  <c r="D85" i="12"/>
  <c r="E85" i="12" s="1"/>
  <c r="D86" i="12"/>
  <c r="E86" i="12" s="1"/>
  <c r="D87" i="12"/>
  <c r="E87" i="12" s="1"/>
  <c r="D88" i="12"/>
  <c r="E88" i="12" s="1"/>
  <c r="D89" i="12"/>
  <c r="E89" i="12" s="1"/>
  <c r="D90" i="12"/>
  <c r="E90" i="12" s="1"/>
  <c r="D91" i="12"/>
  <c r="E91" i="12" s="1"/>
  <c r="D92" i="12"/>
  <c r="E92" i="12" s="1"/>
  <c r="D93" i="12"/>
  <c r="E93" i="12" s="1"/>
  <c r="D94" i="12"/>
  <c r="E94" i="12" s="1"/>
  <c r="D95" i="12"/>
  <c r="E95" i="12" s="1"/>
  <c r="D96" i="12"/>
  <c r="E96" i="12" s="1"/>
  <c r="D97" i="12"/>
  <c r="E97" i="12" s="1"/>
  <c r="D98" i="12"/>
  <c r="E98" i="12" s="1"/>
  <c r="D99" i="12"/>
  <c r="E99" i="12" s="1"/>
  <c r="D100" i="12"/>
  <c r="E100" i="12" s="1"/>
  <c r="D101" i="12"/>
  <c r="E101" i="12" s="1"/>
  <c r="D102" i="12"/>
  <c r="E102" i="12" s="1"/>
  <c r="D103" i="12"/>
  <c r="E103" i="12" s="1"/>
  <c r="D104" i="12"/>
  <c r="E104" i="12" s="1"/>
  <c r="D105" i="12"/>
  <c r="E105" i="12" s="1"/>
  <c r="D6" i="12"/>
  <c r="O7" i="10"/>
  <c r="N7" i="10"/>
  <c r="M7" i="10"/>
  <c r="L7" i="10"/>
  <c r="K7" i="10"/>
  <c r="J7" i="10"/>
  <c r="I7" i="10"/>
  <c r="H7" i="10"/>
  <c r="G7" i="10"/>
  <c r="F7" i="10"/>
  <c r="E7" i="10"/>
  <c r="D7" i="10"/>
  <c r="O6" i="10"/>
  <c r="O10" i="10" s="1"/>
  <c r="O11" i="10" s="1"/>
  <c r="N6" i="10"/>
  <c r="N10" i="10" s="1"/>
  <c r="N11" i="10" s="1"/>
  <c r="M6" i="10"/>
  <c r="M10" i="10" s="1"/>
  <c r="M11" i="10" s="1"/>
  <c r="L6" i="10"/>
  <c r="L10" i="10" s="1"/>
  <c r="L11" i="10" s="1"/>
  <c r="K6" i="10"/>
  <c r="K10" i="10" s="1"/>
  <c r="K11" i="10" s="1"/>
  <c r="J6" i="10"/>
  <c r="J10" i="10" s="1"/>
  <c r="J11" i="10" s="1"/>
  <c r="I6" i="10"/>
  <c r="I10" i="10" s="1"/>
  <c r="I11" i="10" s="1"/>
  <c r="H6" i="10"/>
  <c r="H10" i="10" s="1"/>
  <c r="H11" i="10" s="1"/>
  <c r="G6" i="10"/>
  <c r="G10" i="10" s="1"/>
  <c r="G11" i="10" s="1"/>
  <c r="F6" i="10"/>
  <c r="F10" i="10" s="1"/>
  <c r="F11" i="10" s="1"/>
  <c r="E6" i="10"/>
  <c r="E10" i="10" s="1"/>
  <c r="E11" i="10" s="1"/>
  <c r="D6" i="10"/>
  <c r="D10" i="10" s="1"/>
  <c r="D11" i="10" s="1"/>
  <c r="O5" i="10"/>
  <c r="N5" i="10"/>
  <c r="M5" i="10"/>
  <c r="L5" i="10"/>
  <c r="K5" i="10"/>
  <c r="J5" i="10"/>
  <c r="I5" i="10"/>
  <c r="H5" i="10"/>
  <c r="G5" i="10"/>
  <c r="F5" i="10"/>
  <c r="E5" i="10"/>
  <c r="D5" i="10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6" i="9"/>
  <c r="E105" i="9"/>
  <c r="D105" i="9"/>
  <c r="E104" i="9"/>
  <c r="D104" i="9"/>
  <c r="E103" i="9"/>
  <c r="D103" i="9"/>
  <c r="E102" i="9"/>
  <c r="D102" i="9"/>
  <c r="E101" i="9"/>
  <c r="D101" i="9"/>
  <c r="E100" i="9"/>
  <c r="D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D93" i="9"/>
  <c r="E92" i="9"/>
  <c r="D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D2" i="9" s="1"/>
  <c r="E6" i="9"/>
  <c r="T14" i="9" s="1"/>
  <c r="D6" i="9"/>
  <c r="E18" i="10" l="1"/>
  <c r="E19" i="10" s="1"/>
  <c r="E6" i="12"/>
  <c r="E2" i="12" s="1"/>
  <c r="D2" i="12"/>
  <c r="T11" i="9"/>
  <c r="T15" i="9"/>
  <c r="U15" i="9" s="1"/>
  <c r="S6" i="9"/>
  <c r="T12" i="9"/>
  <c r="S7" i="9"/>
  <c r="T13" i="9"/>
  <c r="U13" i="9" s="1"/>
  <c r="T10" i="9"/>
  <c r="I7" i="12"/>
  <c r="I6" i="9"/>
  <c r="J6" i="9"/>
  <c r="I29" i="9" l="1"/>
  <c r="I30" i="9" s="1"/>
  <c r="F18" i="10"/>
  <c r="F19" i="10" s="1"/>
  <c r="U11" i="9"/>
  <c r="U12" i="9"/>
  <c r="U14" i="9"/>
  <c r="G18" i="10" l="1"/>
  <c r="G19" i="10" s="1"/>
  <c r="U17" i="9"/>
  <c r="H18" i="10" l="1"/>
  <c r="H19" i="10" s="1"/>
  <c r="V10" i="9"/>
  <c r="V13" i="9"/>
  <c r="V15" i="9"/>
  <c r="V11" i="9"/>
  <c r="V12" i="9"/>
  <c r="V14" i="9"/>
  <c r="I18" i="10" l="1"/>
  <c r="I19" i="10" s="1"/>
  <c r="J18" i="10" l="1"/>
  <c r="J19" i="10" s="1"/>
  <c r="K18" i="10" l="1"/>
  <c r="K19" i="10" s="1"/>
  <c r="L18" i="10" l="1"/>
  <c r="L19" i="10" s="1"/>
  <c r="M18" i="10" l="1"/>
  <c r="M19" i="10" s="1"/>
  <c r="N18" i="10" l="1"/>
  <c r="N19" i="10" s="1"/>
  <c r="O18" i="10"/>
  <c r="O19" i="10" s="1"/>
</calcChain>
</file>

<file path=xl/comments1.xml><?xml version="1.0" encoding="utf-8"?>
<comments xmlns="http://schemas.openxmlformats.org/spreadsheetml/2006/main">
  <authors>
    <author>Claire Williamson</author>
  </authors>
  <commentList>
    <comment ref="U10" authorId="0">
      <text>
        <r>
          <rPr>
            <b/>
            <sz val="9"/>
            <color indexed="81"/>
            <rFont val="Tahoma"/>
            <family val="2"/>
          </rPr>
          <t>Claire Williamson:</t>
        </r>
        <r>
          <rPr>
            <sz val="9"/>
            <color indexed="81"/>
            <rFont val="Tahoma"/>
            <family val="2"/>
          </rPr>
          <t xml:space="preserve">
Note that this formula is different from the rest of the column</t>
        </r>
      </text>
    </comment>
  </commentList>
</comments>
</file>

<file path=xl/sharedStrings.xml><?xml version="1.0" encoding="utf-8"?>
<sst xmlns="http://schemas.openxmlformats.org/spreadsheetml/2006/main" count="192" uniqueCount="60">
  <si>
    <t>M</t>
  </si>
  <si>
    <t>F</t>
  </si>
  <si>
    <t>Pass mark</t>
  </si>
  <si>
    <t>Exam marks</t>
  </si>
  <si>
    <t>Average</t>
  </si>
  <si>
    <t>Median</t>
  </si>
  <si>
    <t>StDev</t>
  </si>
  <si>
    <t>Sum</t>
  </si>
  <si>
    <t>Expected</t>
  </si>
  <si>
    <t>Check</t>
  </si>
  <si>
    <t>Age stats</t>
  </si>
  <si>
    <t>Max age</t>
  </si>
  <si>
    <t>Min age</t>
  </si>
  <si>
    <t>&lt;=20</t>
  </si>
  <si>
    <t>21-23</t>
  </si>
  <si>
    <t>24-26</t>
  </si>
  <si>
    <t>27-29</t>
  </si>
  <si>
    <t>30-32</t>
  </si>
  <si>
    <t>33-25</t>
  </si>
  <si>
    <t>Pass rate</t>
  </si>
  <si>
    <t>Gender</t>
  </si>
  <si>
    <t>Age</t>
  </si>
  <si>
    <t>Average mark</t>
  </si>
  <si>
    <t>Number of students</t>
  </si>
  <si>
    <t xml:space="preserve">Pass mark </t>
  </si>
  <si>
    <t>First test</t>
  </si>
  <si>
    <t>Final test</t>
  </si>
  <si>
    <t>Total increase</t>
  </si>
  <si>
    <t>Number of tests</t>
  </si>
  <si>
    <t>Increase per test</t>
  </si>
  <si>
    <t>Prize threshold</t>
  </si>
  <si>
    <t>Number of prizes</t>
  </si>
  <si>
    <t>Colour coding key</t>
  </si>
  <si>
    <t>Calculations</t>
  </si>
  <si>
    <t>User inputs</t>
  </si>
  <si>
    <t>Headings</t>
  </si>
  <si>
    <t>Checks</t>
  </si>
  <si>
    <t>no_students</t>
  </si>
  <si>
    <t>no_tests</t>
  </si>
  <si>
    <t>pass_rate</t>
  </si>
  <si>
    <t>first_test</t>
  </si>
  <si>
    <t>final_test</t>
  </si>
  <si>
    <t>prize_threshold</t>
  </si>
  <si>
    <t>Check count</t>
  </si>
  <si>
    <t>Check max</t>
  </si>
  <si>
    <t>Check min</t>
  </si>
  <si>
    <t>Max</t>
  </si>
  <si>
    <t>Min</t>
  </si>
  <si>
    <t>This seems reasonable</t>
  </si>
  <si>
    <t>Note that the formulae in the first and last cells are different from the rest of the row</t>
  </si>
  <si>
    <t>Cumulative Count</t>
  </si>
  <si>
    <t>Band Count</t>
  </si>
  <si>
    <t>Proportion</t>
  </si>
  <si>
    <t>Age Band</t>
  </si>
  <si>
    <t>Exam week</t>
  </si>
  <si>
    <t>Note to marker: Mark correct if =STDEV.S used (results will be the same except 25 for week 8 and 24 for week 2).</t>
  </si>
  <si>
    <t>Student #</t>
  </si>
  <si>
    <t>Student details</t>
  </si>
  <si>
    <t>This looks reasonable</t>
  </si>
  <si>
    <t>Desired pass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</si>
</sst>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5" borderId="1" xfId="0" applyFill="1" applyBorder="1"/>
    <xf numFmtId="0" fontId="0" fillId="4" borderId="1" xfId="0" applyFill="1" applyBorder="1"/>
    <xf numFmtId="9" fontId="0" fillId="4" borderId="1" xfId="0" applyNumberFormat="1" applyFill="1" applyBorder="1"/>
    <xf numFmtId="0" fontId="4" fillId="0" borderId="0" xfId="0" applyFont="1"/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6" borderId="0" xfId="0" applyFill="1"/>
    <xf numFmtId="0" fontId="0" fillId="6" borderId="1" xfId="0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64" fontId="0" fillId="0" borderId="0" xfId="0" applyNumberFormat="1"/>
    <xf numFmtId="0" fontId="0" fillId="5" borderId="1" xfId="0" applyFill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Average Mark by Gender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'Data Statistics'!$I$5:$J$5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'Data Statistics'!$I$6:$J$6</c:f>
              <c:numCache>
                <c:formatCode>0.0</c:formatCode>
                <c:ptCount val="2"/>
                <c:pt idx="0">
                  <c:v>48.909863945578223</c:v>
                </c:pt>
                <c:pt idx="1">
                  <c:v>56.759803921568619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04128"/>
        <c:axId val="160707328"/>
      </c:barChart>
      <c:catAx>
        <c:axId val="15470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Gender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60707328"/>
        <c:crosses val="autoZero"/>
        <c:auto val="1"/>
        <c:lblAlgn val="ctr"/>
        <c:lblOffset val="100"/>
        <c:noMultiLvlLbl val="0"/>
      </c:catAx>
      <c:valAx>
        <c:axId val="160707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Mark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4704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Proportion</a:t>
            </a:r>
            <a:r>
              <a:rPr lang="en-GB" sz="1200" baseline="0"/>
              <a:t> of Students by Age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3"/>
              <c:layout>
                <c:manualLayout>
                  <c:x val="-1.9444444444444445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777777777777267E-3"/>
                  <c:y val="-3.2407407407407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111111111111059E-2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'Data Statistics'!$Q$10:$Q$15</c:f>
              <c:strCache>
                <c:ptCount val="6"/>
                <c:pt idx="0">
                  <c:v>&lt;=20</c:v>
                </c:pt>
                <c:pt idx="1">
                  <c:v>21-23</c:v>
                </c:pt>
                <c:pt idx="2">
                  <c:v>24-26</c:v>
                </c:pt>
                <c:pt idx="3">
                  <c:v>27-29</c:v>
                </c:pt>
                <c:pt idx="4">
                  <c:v>30-32</c:v>
                </c:pt>
                <c:pt idx="5">
                  <c:v>33-25</c:v>
                </c:pt>
              </c:strCache>
            </c:strRef>
          </c:cat>
          <c:val>
            <c:numRef>
              <c:f>'Data Statistics'!$V$10:$V$15</c:f>
              <c:numCache>
                <c:formatCode>0%</c:formatCode>
                <c:ptCount val="6"/>
                <c:pt idx="0">
                  <c:v>0.37</c:v>
                </c:pt>
                <c:pt idx="1">
                  <c:v>0.36</c:v>
                </c:pt>
                <c:pt idx="2">
                  <c:v>0.21</c:v>
                </c:pt>
                <c:pt idx="3">
                  <c:v>0.03</c:v>
                </c:pt>
                <c:pt idx="4">
                  <c:v>0.02</c:v>
                </c:pt>
                <c:pt idx="5">
                  <c:v>0.01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Actual vs DesiredPass Mark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'Test Mark Analysis'!$C$10</c:f>
              <c:strCache>
                <c:ptCount val="1"/>
                <c:pt idx="0">
                  <c:v>Pass mark</c:v>
                </c:pt>
              </c:strCache>
            </c:strRef>
          </c:tx>
          <c:xVal>
            <c:numRef>
              <c:f>'Test Mark Analysis'!$D$4:$O$4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xVal>
          <c:yVal>
            <c:numRef>
              <c:f>'Test Mark Analysis'!$D$10:$O$10</c:f>
              <c:numCache>
                <c:formatCode>0</c:formatCode>
                <c:ptCount val="12"/>
                <c:pt idx="0">
                  <c:v>40</c:v>
                </c:pt>
                <c:pt idx="1">
                  <c:v>43</c:v>
                </c:pt>
                <c:pt idx="2">
                  <c:v>43</c:v>
                </c:pt>
                <c:pt idx="3">
                  <c:v>49</c:v>
                </c:pt>
                <c:pt idx="4">
                  <c:v>45</c:v>
                </c:pt>
                <c:pt idx="5">
                  <c:v>51</c:v>
                </c:pt>
                <c:pt idx="6">
                  <c:v>54</c:v>
                </c:pt>
                <c:pt idx="7">
                  <c:v>59</c:v>
                </c:pt>
                <c:pt idx="8">
                  <c:v>56</c:v>
                </c:pt>
                <c:pt idx="9">
                  <c:v>62</c:v>
                </c:pt>
                <c:pt idx="10">
                  <c:v>65</c:v>
                </c:pt>
                <c:pt idx="11">
                  <c:v>66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'Test Mark Analysis'!$C$16</c:f>
              <c:strCache>
                <c:ptCount val="1"/>
                <c:pt idx="0">
                  <c:v>Desired pass mark</c:v>
                </c:pt>
              </c:strCache>
            </c:strRef>
          </c:tx>
          <c:marker>
            <c:symbol val="none"/>
          </c:marker>
          <c:xVal>
            <c:numRef>
              <c:f>'Test Mark Analysis'!$D$4:$O$4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xVal>
          <c:yVal>
            <c:numRef>
              <c:f>'Test Mark Analysis'!$D$16:$O$16</c:f>
              <c:numCache>
                <c:formatCode>0.0</c:formatCode>
                <c:ptCount val="12"/>
                <c:pt idx="0" formatCode="General">
                  <c:v>40</c:v>
                </c:pt>
                <c:pt idx="1">
                  <c:v>42.363636363636367</c:v>
                </c:pt>
                <c:pt idx="2">
                  <c:v>44.727272727272734</c:v>
                </c:pt>
                <c:pt idx="3">
                  <c:v>47.090909090909101</c:v>
                </c:pt>
                <c:pt idx="4">
                  <c:v>49.454545454545467</c:v>
                </c:pt>
                <c:pt idx="5">
                  <c:v>51.818181818181834</c:v>
                </c:pt>
                <c:pt idx="6">
                  <c:v>54.181818181818201</c:v>
                </c:pt>
                <c:pt idx="7">
                  <c:v>56.545454545454568</c:v>
                </c:pt>
                <c:pt idx="8">
                  <c:v>58.909090909090935</c:v>
                </c:pt>
                <c:pt idx="9">
                  <c:v>61.272727272727302</c:v>
                </c:pt>
                <c:pt idx="10">
                  <c:v>63.636363636363669</c:v>
                </c:pt>
                <c:pt idx="11" formatCode="General">
                  <c:v>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773952"/>
        <c:axId val="550564992"/>
      </c:scatterChart>
      <c:valAx>
        <c:axId val="539773952"/>
        <c:scaling>
          <c:orientation val="minMax"/>
          <c:max val="2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  <a:r>
                  <a:rPr lang="en-US" baseline="0"/>
                  <a:t> </a:t>
                </a:r>
                <a:r>
                  <a:rPr lang="en-US"/>
                  <a:t>of Exam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564992"/>
        <c:crosses val="autoZero"/>
        <c:crossBetween val="midCat"/>
      </c:valAx>
      <c:valAx>
        <c:axId val="550564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Pass</a:t>
                </a:r>
                <a:r>
                  <a:rPr lang="en-GB" baseline="0"/>
                  <a:t> mark</a:t>
                </a:r>
                <a:endParaRPr lang="en-GB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53977395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593911</xdr:colOff>
      <xdr:row>7</xdr:row>
      <xdr:rowOff>0</xdr:rowOff>
    </xdr:from>
    <xdr:to>
      <xdr:col>14</xdr:col>
      <xdr:colOff>22411</xdr:colOff>
      <xdr:row>21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23</xdr:col>
      <xdr:colOff>336176</xdr:colOff>
      <xdr:row>34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605116</xdr:colOff>
      <xdr:row>19</xdr:row>
      <xdr:rowOff>190499</xdr:rowOff>
    </xdr:from>
    <xdr:to>
      <xdr:col>13</xdr:col>
      <xdr:colOff>100852</xdr:colOff>
      <xdr:row>37</xdr:row>
      <xdr:rowOff>67234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2:AQ109"/>
  <sheetViews>
    <sheetView topLeftCell="J1" zoomScale="85" zoomScaleNormal="85" workbookViewId="0">
      <selection activeCell="U10" sqref="U10"/>
    </sheetView>
  </sheetViews>
  <sheetFormatPr defaultRowHeight="15" x14ac:dyDescent="0.25"/>
  <cols>
    <col min="3" max="3" width="12.140625" bestFit="1" customWidth="1"/>
    <col min="4" max="4" width="9.5703125" bestFit="1" customWidth="1"/>
    <col min="17" max="17" width="12.140625" customWidth="1"/>
    <col min="31" max="31" width="12.5703125" customWidth="1"/>
  </cols>
  <sheetData>
    <row r="2" spans="3:43" x14ac:dyDescent="0.25">
      <c r="C2" s="12" t="s">
        <v>43</v>
      </c>
      <c r="D2" s="23" t="str">
        <f t="shared" ref="D2:O2" si="0">IF(COUNTA(D10:D109)=no_students,"OK","Check")</f>
        <v>OK</v>
      </c>
      <c r="E2" s="23" t="str">
        <f t="shared" si="0"/>
        <v>OK</v>
      </c>
      <c r="F2" s="23" t="str">
        <f t="shared" si="0"/>
        <v>OK</v>
      </c>
      <c r="G2" s="23" t="str">
        <f t="shared" si="0"/>
        <v>OK</v>
      </c>
      <c r="H2" s="23" t="str">
        <f t="shared" si="0"/>
        <v>OK</v>
      </c>
      <c r="I2" s="23" t="str">
        <f t="shared" si="0"/>
        <v>OK</v>
      </c>
      <c r="J2" s="23" t="str">
        <f t="shared" si="0"/>
        <v>OK</v>
      </c>
      <c r="K2" s="23" t="str">
        <f t="shared" si="0"/>
        <v>OK</v>
      </c>
      <c r="L2" s="23" t="str">
        <f t="shared" si="0"/>
        <v>OK</v>
      </c>
      <c r="M2" s="23" t="str">
        <f t="shared" si="0"/>
        <v>OK</v>
      </c>
      <c r="N2" s="23" t="str">
        <f t="shared" si="0"/>
        <v>OK</v>
      </c>
      <c r="O2" s="23" t="str">
        <f t="shared" si="0"/>
        <v>OK</v>
      </c>
      <c r="R2" s="23" t="str">
        <f>IF(COUNTA(R10:R109)=no_students,"OK","Check")</f>
        <v>OK</v>
      </c>
      <c r="S2" s="23" t="str">
        <f>IF(COUNTA(S10:S109)=no_students,"OK","Check")</f>
        <v>OK</v>
      </c>
    </row>
    <row r="3" spans="3:43" x14ac:dyDescent="0.25">
      <c r="C3" s="12" t="s">
        <v>44</v>
      </c>
      <c r="D3" s="23" t="str">
        <f>IF(MAX(D10:D109)&lt;=100,"OK","Check")</f>
        <v>OK</v>
      </c>
      <c r="E3" s="23" t="str">
        <f t="shared" ref="E3:O3" si="1">IF(MAX(E10:E109)&lt;=100,"OK","Check")</f>
        <v>OK</v>
      </c>
      <c r="F3" s="23" t="str">
        <f t="shared" si="1"/>
        <v>OK</v>
      </c>
      <c r="G3" s="23" t="str">
        <f t="shared" si="1"/>
        <v>OK</v>
      </c>
      <c r="H3" s="23" t="str">
        <f t="shared" si="1"/>
        <v>OK</v>
      </c>
      <c r="I3" s="23" t="str">
        <f t="shared" si="1"/>
        <v>OK</v>
      </c>
      <c r="J3" s="23" t="str">
        <f t="shared" si="1"/>
        <v>OK</v>
      </c>
      <c r="K3" s="23" t="str">
        <f t="shared" si="1"/>
        <v>OK</v>
      </c>
      <c r="L3" s="23" t="str">
        <f t="shared" si="1"/>
        <v>OK</v>
      </c>
      <c r="M3" s="23" t="str">
        <f t="shared" si="1"/>
        <v>OK</v>
      </c>
      <c r="N3" s="23" t="str">
        <f t="shared" si="1"/>
        <v>OK</v>
      </c>
      <c r="O3" s="23" t="str">
        <f t="shared" si="1"/>
        <v>OK</v>
      </c>
      <c r="R3" s="12" t="s">
        <v>46</v>
      </c>
      <c r="S3" s="23">
        <f>MAX(S10:S109)</f>
        <v>33</v>
      </c>
      <c r="T3" t="s">
        <v>48</v>
      </c>
    </row>
    <row r="4" spans="3:43" x14ac:dyDescent="0.25">
      <c r="C4" s="12" t="s">
        <v>45</v>
      </c>
      <c r="D4" s="23" t="str">
        <f>IF(MIN(D10:D109)&gt;=0,"OK","Check")</f>
        <v>OK</v>
      </c>
      <c r="E4" s="23" t="str">
        <f t="shared" ref="E4:O4" si="2">IF(MIN(E10:E109)&gt;=0,"OK","Check")</f>
        <v>OK</v>
      </c>
      <c r="F4" s="23" t="str">
        <f t="shared" si="2"/>
        <v>OK</v>
      </c>
      <c r="G4" s="23" t="str">
        <f t="shared" si="2"/>
        <v>OK</v>
      </c>
      <c r="H4" s="23" t="str">
        <f t="shared" si="2"/>
        <v>OK</v>
      </c>
      <c r="I4" s="23" t="str">
        <f t="shared" si="2"/>
        <v>OK</v>
      </c>
      <c r="J4" s="23" t="str">
        <f t="shared" si="2"/>
        <v>OK</v>
      </c>
      <c r="K4" s="23" t="str">
        <f t="shared" si="2"/>
        <v>OK</v>
      </c>
      <c r="L4" s="23" t="str">
        <f t="shared" si="2"/>
        <v>OK</v>
      </c>
      <c r="M4" s="23" t="str">
        <f t="shared" si="2"/>
        <v>OK</v>
      </c>
      <c r="N4" s="23" t="str">
        <f t="shared" si="2"/>
        <v>OK</v>
      </c>
      <c r="O4" s="23" t="str">
        <f t="shared" si="2"/>
        <v>OK</v>
      </c>
      <c r="R4" s="12" t="s">
        <v>47</v>
      </c>
      <c r="S4" s="23">
        <f>MIN(S10:S109)</f>
        <v>18</v>
      </c>
      <c r="T4" t="s">
        <v>48</v>
      </c>
    </row>
    <row r="5" spans="3:43" x14ac:dyDescent="0.25">
      <c r="E5" s="5"/>
    </row>
    <row r="6" spans="3:43" x14ac:dyDescent="0.25">
      <c r="C6" s="4" t="s">
        <v>3</v>
      </c>
      <c r="Q6" s="4" t="s">
        <v>57</v>
      </c>
    </row>
    <row r="8" spans="3:43" x14ac:dyDescent="0.25">
      <c r="D8" t="s">
        <v>54</v>
      </c>
    </row>
    <row r="9" spans="3:43" x14ac:dyDescent="0.25">
      <c r="C9" s="11" t="s">
        <v>56</v>
      </c>
      <c r="D9" s="16">
        <v>0</v>
      </c>
      <c r="E9" s="16">
        <v>2</v>
      </c>
      <c r="F9" s="16">
        <v>4</v>
      </c>
      <c r="G9" s="16">
        <v>6</v>
      </c>
      <c r="H9" s="16">
        <v>8</v>
      </c>
      <c r="I9" s="16">
        <v>10</v>
      </c>
      <c r="J9" s="16">
        <v>12</v>
      </c>
      <c r="K9" s="16">
        <v>14</v>
      </c>
      <c r="L9" s="16">
        <v>16</v>
      </c>
      <c r="M9" s="16">
        <v>18</v>
      </c>
      <c r="N9" s="16">
        <v>20</v>
      </c>
      <c r="O9" s="16">
        <v>22</v>
      </c>
      <c r="Q9" s="11" t="s">
        <v>56</v>
      </c>
      <c r="R9" s="16" t="s">
        <v>20</v>
      </c>
      <c r="S9" s="16" t="s">
        <v>21</v>
      </c>
      <c r="T9" s="2"/>
      <c r="U9" s="18" t="s">
        <v>36</v>
      </c>
      <c r="V9" s="2"/>
      <c r="W9" s="2"/>
      <c r="X9" s="2"/>
      <c r="Y9" s="2"/>
      <c r="Z9" s="2"/>
      <c r="AA9" s="2"/>
      <c r="AB9" s="2"/>
      <c r="AC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3:43" x14ac:dyDescent="0.25">
      <c r="C10" s="11">
        <v>1</v>
      </c>
      <c r="D10" s="11">
        <v>39</v>
      </c>
      <c r="E10" s="11">
        <v>41</v>
      </c>
      <c r="F10" s="11">
        <v>42</v>
      </c>
      <c r="G10" s="11">
        <v>48</v>
      </c>
      <c r="H10" s="11">
        <v>44</v>
      </c>
      <c r="I10" s="11">
        <v>50</v>
      </c>
      <c r="J10" s="11">
        <v>53</v>
      </c>
      <c r="K10" s="11">
        <v>58</v>
      </c>
      <c r="L10" s="11">
        <v>55</v>
      </c>
      <c r="M10" s="11">
        <v>61</v>
      </c>
      <c r="N10" s="11">
        <v>64</v>
      </c>
      <c r="O10" s="11">
        <v>65</v>
      </c>
      <c r="Q10" s="11">
        <v>1</v>
      </c>
      <c r="R10" s="11" t="s">
        <v>0</v>
      </c>
      <c r="S10" s="11">
        <v>19</v>
      </c>
      <c r="U10" s="23" t="str">
        <f>IF(OR(R10="M",R10="F"),"OK","Check")</f>
        <v>OK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3:43" x14ac:dyDescent="0.25">
      <c r="C11" s="11">
        <v>2</v>
      </c>
      <c r="D11" s="11">
        <v>23</v>
      </c>
      <c r="E11" s="11">
        <v>23</v>
      </c>
      <c r="F11" s="11">
        <v>25</v>
      </c>
      <c r="G11" s="11">
        <v>32</v>
      </c>
      <c r="H11" s="11">
        <v>25</v>
      </c>
      <c r="I11" s="11">
        <v>32</v>
      </c>
      <c r="J11" s="11">
        <v>37</v>
      </c>
      <c r="K11" s="11">
        <v>38</v>
      </c>
      <c r="L11" s="11">
        <v>44</v>
      </c>
      <c r="M11" s="11">
        <v>42</v>
      </c>
      <c r="N11" s="11">
        <v>49</v>
      </c>
      <c r="O11" s="11">
        <v>57</v>
      </c>
      <c r="Q11" s="11">
        <v>2</v>
      </c>
      <c r="R11" s="11" t="s">
        <v>0</v>
      </c>
      <c r="S11" s="11">
        <v>26</v>
      </c>
      <c r="U11" s="23" t="str">
        <f t="shared" ref="U11:U74" si="3">IF(OR(R11="M",R11="F"),"OK","Check")</f>
        <v>OK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3:43" x14ac:dyDescent="0.25">
      <c r="C12" s="11">
        <v>3</v>
      </c>
      <c r="D12" s="11">
        <v>1</v>
      </c>
      <c r="E12" s="11">
        <v>1</v>
      </c>
      <c r="F12" s="11">
        <v>1</v>
      </c>
      <c r="G12" s="11">
        <v>7</v>
      </c>
      <c r="H12" s="11">
        <v>1</v>
      </c>
      <c r="I12" s="11">
        <v>6</v>
      </c>
      <c r="J12" s="11">
        <v>6</v>
      </c>
      <c r="K12" s="11">
        <v>7</v>
      </c>
      <c r="L12" s="11">
        <v>1</v>
      </c>
      <c r="M12" s="11">
        <v>14</v>
      </c>
      <c r="N12" s="11">
        <v>29</v>
      </c>
      <c r="O12" s="11">
        <v>47</v>
      </c>
      <c r="Q12" s="11">
        <v>3</v>
      </c>
      <c r="R12" s="11" t="s">
        <v>0</v>
      </c>
      <c r="S12" s="11">
        <v>24</v>
      </c>
      <c r="U12" s="23" t="str">
        <f t="shared" si="3"/>
        <v>OK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3:43" x14ac:dyDescent="0.25">
      <c r="C13" s="11">
        <v>4</v>
      </c>
      <c r="D13" s="11">
        <v>27</v>
      </c>
      <c r="E13" s="11">
        <v>27</v>
      </c>
      <c r="F13" s="11">
        <v>31</v>
      </c>
      <c r="G13" s="11">
        <v>37</v>
      </c>
      <c r="H13" s="11">
        <v>31</v>
      </c>
      <c r="I13" s="11">
        <v>40</v>
      </c>
      <c r="J13" s="11">
        <v>43</v>
      </c>
      <c r="K13" s="11">
        <v>42</v>
      </c>
      <c r="L13" s="11">
        <v>48</v>
      </c>
      <c r="M13" s="11">
        <v>48</v>
      </c>
      <c r="N13" s="11">
        <v>54</v>
      </c>
      <c r="O13" s="11">
        <v>60</v>
      </c>
      <c r="Q13" s="11">
        <v>4</v>
      </c>
      <c r="R13" s="11" t="s">
        <v>1</v>
      </c>
      <c r="S13" s="11">
        <v>25</v>
      </c>
      <c r="U13" s="23" t="str">
        <f t="shared" si="3"/>
        <v>OK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3:43" x14ac:dyDescent="0.25">
      <c r="C14" s="11">
        <v>5</v>
      </c>
      <c r="D14" s="11">
        <v>60</v>
      </c>
      <c r="E14" s="11">
        <v>67</v>
      </c>
      <c r="F14" s="11">
        <v>67</v>
      </c>
      <c r="G14" s="11">
        <v>70</v>
      </c>
      <c r="H14" s="11">
        <v>75</v>
      </c>
      <c r="I14" s="11">
        <v>72</v>
      </c>
      <c r="J14" s="11">
        <v>79</v>
      </c>
      <c r="K14" s="11">
        <v>80</v>
      </c>
      <c r="L14" s="11">
        <v>81</v>
      </c>
      <c r="M14" s="11">
        <v>81</v>
      </c>
      <c r="N14" s="11">
        <v>79</v>
      </c>
      <c r="O14" s="11">
        <v>75</v>
      </c>
      <c r="Q14" s="11">
        <v>5</v>
      </c>
      <c r="R14" s="11" t="s">
        <v>1</v>
      </c>
      <c r="S14" s="11">
        <v>21</v>
      </c>
      <c r="U14" s="23" t="str">
        <f t="shared" si="3"/>
        <v>OK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3:43" x14ac:dyDescent="0.25">
      <c r="C15" s="11">
        <v>6</v>
      </c>
      <c r="D15" s="11">
        <v>57</v>
      </c>
      <c r="E15" s="11">
        <v>64</v>
      </c>
      <c r="F15" s="11">
        <v>65</v>
      </c>
      <c r="G15" s="11">
        <v>67</v>
      </c>
      <c r="H15" s="11">
        <v>71</v>
      </c>
      <c r="I15" s="11">
        <v>68</v>
      </c>
      <c r="J15" s="11">
        <v>78</v>
      </c>
      <c r="K15" s="11">
        <v>76</v>
      </c>
      <c r="L15" s="11">
        <v>79</v>
      </c>
      <c r="M15" s="11">
        <v>78</v>
      </c>
      <c r="N15" s="11">
        <v>77</v>
      </c>
      <c r="O15" s="11">
        <v>72</v>
      </c>
      <c r="Q15" s="11">
        <v>6</v>
      </c>
      <c r="R15" s="11" t="s">
        <v>1</v>
      </c>
      <c r="S15" s="11">
        <v>20</v>
      </c>
      <c r="U15" s="23" t="str">
        <f t="shared" si="3"/>
        <v>OK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3:43" x14ac:dyDescent="0.25">
      <c r="C16" s="11">
        <v>7</v>
      </c>
      <c r="D16" s="11">
        <v>40</v>
      </c>
      <c r="E16" s="11">
        <v>46</v>
      </c>
      <c r="F16" s="11">
        <v>44</v>
      </c>
      <c r="G16" s="11">
        <v>51</v>
      </c>
      <c r="H16" s="11">
        <v>46</v>
      </c>
      <c r="I16" s="11">
        <v>52</v>
      </c>
      <c r="J16" s="11">
        <v>54</v>
      </c>
      <c r="K16" s="11">
        <v>60</v>
      </c>
      <c r="L16" s="11">
        <v>58</v>
      </c>
      <c r="M16" s="11">
        <v>62</v>
      </c>
      <c r="N16" s="11">
        <v>65</v>
      </c>
      <c r="O16" s="11">
        <v>67</v>
      </c>
      <c r="Q16" s="11">
        <v>7</v>
      </c>
      <c r="R16" s="11" t="s">
        <v>0</v>
      </c>
      <c r="S16" s="11">
        <v>26</v>
      </c>
      <c r="U16" s="23" t="str">
        <f t="shared" si="3"/>
        <v>OK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3:43" x14ac:dyDescent="0.25">
      <c r="C17" s="11">
        <v>8</v>
      </c>
      <c r="D17" s="11">
        <v>45</v>
      </c>
      <c r="E17" s="11">
        <v>48</v>
      </c>
      <c r="F17" s="11">
        <v>46</v>
      </c>
      <c r="G17" s="11">
        <v>53</v>
      </c>
      <c r="H17" s="11">
        <v>51</v>
      </c>
      <c r="I17" s="11">
        <v>55</v>
      </c>
      <c r="J17" s="11">
        <v>59</v>
      </c>
      <c r="K17" s="11">
        <v>63</v>
      </c>
      <c r="L17" s="11">
        <v>58</v>
      </c>
      <c r="M17" s="11">
        <v>65</v>
      </c>
      <c r="N17" s="11">
        <v>67</v>
      </c>
      <c r="O17" s="11">
        <v>68</v>
      </c>
      <c r="Q17" s="11">
        <v>8</v>
      </c>
      <c r="R17" s="11" t="s">
        <v>1</v>
      </c>
      <c r="S17" s="11">
        <v>23</v>
      </c>
      <c r="U17" s="23" t="str">
        <f t="shared" si="3"/>
        <v>OK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3:43" x14ac:dyDescent="0.25">
      <c r="C18" s="11">
        <v>9</v>
      </c>
      <c r="D18" s="11">
        <v>70</v>
      </c>
      <c r="E18" s="11">
        <v>81</v>
      </c>
      <c r="F18" s="11">
        <v>80</v>
      </c>
      <c r="G18" s="11">
        <v>79</v>
      </c>
      <c r="H18" s="11">
        <v>79</v>
      </c>
      <c r="I18" s="11">
        <v>77</v>
      </c>
      <c r="J18" s="11">
        <v>87</v>
      </c>
      <c r="K18" s="11">
        <v>87</v>
      </c>
      <c r="L18" s="11">
        <v>92</v>
      </c>
      <c r="M18" s="11">
        <v>89</v>
      </c>
      <c r="N18" s="11">
        <v>85</v>
      </c>
      <c r="O18" s="11">
        <v>76</v>
      </c>
      <c r="Q18" s="11">
        <v>9</v>
      </c>
      <c r="R18" s="11" t="s">
        <v>0</v>
      </c>
      <c r="S18" s="11">
        <v>21</v>
      </c>
      <c r="U18" s="23" t="str">
        <f t="shared" si="3"/>
        <v>OK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3:43" x14ac:dyDescent="0.25">
      <c r="C19" s="11">
        <v>10</v>
      </c>
      <c r="D19" s="11">
        <v>38</v>
      </c>
      <c r="E19" s="11">
        <v>39</v>
      </c>
      <c r="F19" s="11">
        <v>42</v>
      </c>
      <c r="G19" s="11">
        <v>48</v>
      </c>
      <c r="H19" s="11">
        <v>43</v>
      </c>
      <c r="I19" s="11">
        <v>49</v>
      </c>
      <c r="J19" s="11">
        <v>52</v>
      </c>
      <c r="K19" s="11">
        <v>56</v>
      </c>
      <c r="L19" s="11">
        <v>53</v>
      </c>
      <c r="M19" s="11">
        <v>60</v>
      </c>
      <c r="N19" s="11">
        <v>63</v>
      </c>
      <c r="O19" s="11">
        <v>65</v>
      </c>
      <c r="Q19" s="11">
        <v>10</v>
      </c>
      <c r="R19" s="11" t="s">
        <v>1</v>
      </c>
      <c r="S19" s="11">
        <v>24</v>
      </c>
      <c r="U19" s="23" t="str">
        <f t="shared" si="3"/>
        <v>OK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3:43" x14ac:dyDescent="0.25">
      <c r="C20" s="11">
        <v>11</v>
      </c>
      <c r="D20" s="11">
        <v>66</v>
      </c>
      <c r="E20" s="11">
        <v>68</v>
      </c>
      <c r="F20" s="11">
        <v>70</v>
      </c>
      <c r="G20" s="11">
        <v>73</v>
      </c>
      <c r="H20" s="11">
        <v>76</v>
      </c>
      <c r="I20" s="11">
        <v>72</v>
      </c>
      <c r="J20" s="11">
        <v>80</v>
      </c>
      <c r="K20" s="11">
        <v>81</v>
      </c>
      <c r="L20" s="11">
        <v>83</v>
      </c>
      <c r="M20" s="11">
        <v>84</v>
      </c>
      <c r="N20" s="11">
        <v>81</v>
      </c>
      <c r="O20" s="11">
        <v>75</v>
      </c>
      <c r="Q20" s="11">
        <v>11</v>
      </c>
      <c r="R20" s="11" t="s">
        <v>1</v>
      </c>
      <c r="S20" s="11">
        <v>18</v>
      </c>
      <c r="U20" s="23" t="str">
        <f t="shared" si="3"/>
        <v>OK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3:43" x14ac:dyDescent="0.25">
      <c r="C21" s="11">
        <v>12</v>
      </c>
      <c r="D21" s="11">
        <v>28</v>
      </c>
      <c r="E21" s="11">
        <v>28</v>
      </c>
      <c r="F21" s="11">
        <v>32</v>
      </c>
      <c r="G21" s="11">
        <v>39</v>
      </c>
      <c r="H21" s="11">
        <v>33</v>
      </c>
      <c r="I21" s="11">
        <v>40</v>
      </c>
      <c r="J21" s="11">
        <v>44</v>
      </c>
      <c r="K21" s="11">
        <v>45</v>
      </c>
      <c r="L21" s="11">
        <v>48</v>
      </c>
      <c r="M21" s="11">
        <v>50</v>
      </c>
      <c r="N21" s="11">
        <v>56</v>
      </c>
      <c r="O21" s="11">
        <v>60</v>
      </c>
      <c r="Q21" s="11">
        <v>12</v>
      </c>
      <c r="R21" s="11" t="s">
        <v>1</v>
      </c>
      <c r="S21" s="11">
        <v>19</v>
      </c>
      <c r="U21" s="23" t="str">
        <f t="shared" si="3"/>
        <v>OK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3:43" x14ac:dyDescent="0.25">
      <c r="C22" s="11">
        <v>13</v>
      </c>
      <c r="D22" s="11">
        <v>50</v>
      </c>
      <c r="E22" s="11">
        <v>54</v>
      </c>
      <c r="F22" s="11">
        <v>58</v>
      </c>
      <c r="G22" s="11">
        <v>60</v>
      </c>
      <c r="H22" s="11">
        <v>59</v>
      </c>
      <c r="I22" s="11">
        <v>62</v>
      </c>
      <c r="J22" s="11">
        <v>64</v>
      </c>
      <c r="K22" s="11">
        <v>71</v>
      </c>
      <c r="L22" s="11">
        <v>68</v>
      </c>
      <c r="M22" s="11">
        <v>71</v>
      </c>
      <c r="N22" s="11">
        <v>72</v>
      </c>
      <c r="O22" s="11">
        <v>71</v>
      </c>
      <c r="Q22" s="11">
        <v>13</v>
      </c>
      <c r="R22" s="11" t="s">
        <v>1</v>
      </c>
      <c r="S22" s="11">
        <v>22</v>
      </c>
      <c r="U22" s="23" t="str">
        <f t="shared" si="3"/>
        <v>OK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3:43" x14ac:dyDescent="0.25">
      <c r="C23" s="11">
        <v>14</v>
      </c>
      <c r="D23" s="11">
        <v>34</v>
      </c>
      <c r="E23" s="11">
        <v>34</v>
      </c>
      <c r="F23" s="11">
        <v>36</v>
      </c>
      <c r="G23" s="11">
        <v>45</v>
      </c>
      <c r="H23" s="11">
        <v>37</v>
      </c>
      <c r="I23" s="11">
        <v>45</v>
      </c>
      <c r="J23" s="11">
        <v>46</v>
      </c>
      <c r="K23" s="11">
        <v>50</v>
      </c>
      <c r="L23" s="11">
        <v>50</v>
      </c>
      <c r="M23" s="11">
        <v>55</v>
      </c>
      <c r="N23" s="11">
        <v>59</v>
      </c>
      <c r="O23" s="11">
        <v>63</v>
      </c>
      <c r="Q23" s="11">
        <v>14</v>
      </c>
      <c r="R23" s="11" t="s">
        <v>0</v>
      </c>
      <c r="S23" s="11">
        <v>23</v>
      </c>
      <c r="U23" s="23" t="str">
        <f t="shared" si="3"/>
        <v>OK</v>
      </c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3:43" x14ac:dyDescent="0.25">
      <c r="C24" s="11">
        <v>15</v>
      </c>
      <c r="D24" s="11">
        <v>31</v>
      </c>
      <c r="E24" s="11">
        <v>34</v>
      </c>
      <c r="F24" s="11">
        <v>35</v>
      </c>
      <c r="G24" s="11">
        <v>43</v>
      </c>
      <c r="H24" s="11">
        <v>36</v>
      </c>
      <c r="I24" s="11">
        <v>42</v>
      </c>
      <c r="J24" s="11">
        <v>45</v>
      </c>
      <c r="K24" s="11">
        <v>49</v>
      </c>
      <c r="L24" s="11">
        <v>49</v>
      </c>
      <c r="M24" s="11">
        <v>52</v>
      </c>
      <c r="N24" s="11">
        <v>57</v>
      </c>
      <c r="O24" s="11">
        <v>62</v>
      </c>
      <c r="Q24" s="11">
        <v>15</v>
      </c>
      <c r="R24" s="11" t="s">
        <v>1</v>
      </c>
      <c r="S24" s="11">
        <v>21</v>
      </c>
      <c r="U24" s="23" t="str">
        <f t="shared" si="3"/>
        <v>OK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3:43" x14ac:dyDescent="0.25">
      <c r="C25" s="11">
        <v>16</v>
      </c>
      <c r="D25" s="11">
        <v>21</v>
      </c>
      <c r="E25" s="11">
        <v>21</v>
      </c>
      <c r="F25" s="11">
        <v>23</v>
      </c>
      <c r="G25" s="11">
        <v>29</v>
      </c>
      <c r="H25" s="11">
        <v>23</v>
      </c>
      <c r="I25" s="11">
        <v>30</v>
      </c>
      <c r="J25" s="11">
        <v>34</v>
      </c>
      <c r="K25" s="11">
        <v>34</v>
      </c>
      <c r="L25" s="11">
        <v>44</v>
      </c>
      <c r="M25" s="11">
        <v>40</v>
      </c>
      <c r="N25" s="11">
        <v>48</v>
      </c>
      <c r="O25" s="11">
        <v>56</v>
      </c>
      <c r="Q25" s="11">
        <v>16</v>
      </c>
      <c r="R25" s="11" t="s">
        <v>1</v>
      </c>
      <c r="S25" s="11">
        <v>33</v>
      </c>
      <c r="U25" s="23" t="str">
        <f t="shared" si="3"/>
        <v>OK</v>
      </c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3:43" x14ac:dyDescent="0.25">
      <c r="C26" s="11">
        <v>17</v>
      </c>
      <c r="D26" s="11">
        <v>30</v>
      </c>
      <c r="E26" s="11">
        <v>30</v>
      </c>
      <c r="F26" s="11">
        <v>32</v>
      </c>
      <c r="G26" s="11">
        <v>40</v>
      </c>
      <c r="H26" s="11">
        <v>34</v>
      </c>
      <c r="I26" s="11">
        <v>41</v>
      </c>
      <c r="J26" s="11">
        <v>44</v>
      </c>
      <c r="K26" s="11">
        <v>48</v>
      </c>
      <c r="L26" s="11">
        <v>49</v>
      </c>
      <c r="M26" s="11">
        <v>52</v>
      </c>
      <c r="N26" s="11">
        <v>57</v>
      </c>
      <c r="O26" s="11">
        <v>61</v>
      </c>
      <c r="Q26" s="11">
        <v>17</v>
      </c>
      <c r="R26" s="11" t="s">
        <v>1</v>
      </c>
      <c r="S26" s="11">
        <v>21</v>
      </c>
      <c r="U26" s="23" t="str">
        <f t="shared" si="3"/>
        <v>OK</v>
      </c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3:43" x14ac:dyDescent="0.25">
      <c r="C27" s="11">
        <v>18</v>
      </c>
      <c r="D27" s="11">
        <v>9</v>
      </c>
      <c r="E27" s="11">
        <v>5</v>
      </c>
      <c r="F27" s="11">
        <v>1</v>
      </c>
      <c r="G27" s="11">
        <v>17</v>
      </c>
      <c r="H27" s="11">
        <v>6</v>
      </c>
      <c r="I27" s="11">
        <v>14</v>
      </c>
      <c r="J27" s="11">
        <v>19</v>
      </c>
      <c r="K27" s="11">
        <v>16</v>
      </c>
      <c r="L27" s="11">
        <v>15</v>
      </c>
      <c r="M27" s="11">
        <v>27</v>
      </c>
      <c r="N27" s="11">
        <v>38</v>
      </c>
      <c r="O27" s="11">
        <v>51</v>
      </c>
      <c r="Q27" s="11">
        <v>18</v>
      </c>
      <c r="R27" s="11" t="s">
        <v>0</v>
      </c>
      <c r="S27" s="11">
        <v>18</v>
      </c>
      <c r="U27" s="23" t="str">
        <f t="shared" si="3"/>
        <v>OK</v>
      </c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3:43" x14ac:dyDescent="0.25">
      <c r="C28" s="11">
        <v>19</v>
      </c>
      <c r="D28" s="11">
        <v>46</v>
      </c>
      <c r="E28" s="11">
        <v>48</v>
      </c>
      <c r="F28" s="11">
        <v>47</v>
      </c>
      <c r="G28" s="11">
        <v>53</v>
      </c>
      <c r="H28" s="11">
        <v>52</v>
      </c>
      <c r="I28" s="11">
        <v>56</v>
      </c>
      <c r="J28" s="11">
        <v>60</v>
      </c>
      <c r="K28" s="11">
        <v>64</v>
      </c>
      <c r="L28" s="11">
        <v>60</v>
      </c>
      <c r="M28" s="11">
        <v>65</v>
      </c>
      <c r="N28" s="11">
        <v>67</v>
      </c>
      <c r="O28" s="11">
        <v>68</v>
      </c>
      <c r="Q28" s="11">
        <v>19</v>
      </c>
      <c r="R28" s="11" t="s">
        <v>1</v>
      </c>
      <c r="S28" s="11">
        <v>18</v>
      </c>
      <c r="U28" s="23" t="str">
        <f t="shared" si="3"/>
        <v>OK</v>
      </c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3:43" x14ac:dyDescent="0.25">
      <c r="C29" s="11">
        <v>20</v>
      </c>
      <c r="D29" s="11">
        <v>49</v>
      </c>
      <c r="E29" s="11">
        <v>53</v>
      </c>
      <c r="F29" s="11">
        <v>57</v>
      </c>
      <c r="G29" s="11">
        <v>59</v>
      </c>
      <c r="H29" s="11">
        <v>58</v>
      </c>
      <c r="I29" s="11">
        <v>61</v>
      </c>
      <c r="J29" s="11">
        <v>62</v>
      </c>
      <c r="K29" s="11">
        <v>69</v>
      </c>
      <c r="L29" s="11">
        <v>67</v>
      </c>
      <c r="M29" s="11">
        <v>70</v>
      </c>
      <c r="N29" s="11">
        <v>71</v>
      </c>
      <c r="O29" s="11">
        <v>70</v>
      </c>
      <c r="Q29" s="11">
        <v>20</v>
      </c>
      <c r="R29" s="11" t="s">
        <v>1</v>
      </c>
      <c r="S29" s="11">
        <v>19</v>
      </c>
      <c r="U29" s="23" t="str">
        <f t="shared" si="3"/>
        <v>OK</v>
      </c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3:43" x14ac:dyDescent="0.25">
      <c r="C30" s="11">
        <v>21</v>
      </c>
      <c r="D30" s="11">
        <v>55</v>
      </c>
      <c r="E30" s="11">
        <v>62</v>
      </c>
      <c r="F30" s="11">
        <v>62</v>
      </c>
      <c r="G30" s="11">
        <v>66</v>
      </c>
      <c r="H30" s="11">
        <v>65</v>
      </c>
      <c r="I30" s="11">
        <v>67</v>
      </c>
      <c r="J30" s="11">
        <v>74</v>
      </c>
      <c r="K30" s="11">
        <v>73</v>
      </c>
      <c r="L30" s="11">
        <v>77</v>
      </c>
      <c r="M30" s="11">
        <v>77</v>
      </c>
      <c r="N30" s="11">
        <v>76</v>
      </c>
      <c r="O30" s="11">
        <v>72</v>
      </c>
      <c r="Q30" s="11">
        <v>21</v>
      </c>
      <c r="R30" s="11" t="s">
        <v>0</v>
      </c>
      <c r="S30" s="11">
        <v>23</v>
      </c>
      <c r="U30" s="23" t="str">
        <f t="shared" si="3"/>
        <v>OK</v>
      </c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3:43" x14ac:dyDescent="0.25">
      <c r="C31" s="11">
        <v>22</v>
      </c>
      <c r="D31" s="11">
        <v>35</v>
      </c>
      <c r="E31" s="11">
        <v>37</v>
      </c>
      <c r="F31" s="11">
        <v>40</v>
      </c>
      <c r="G31" s="11">
        <v>47</v>
      </c>
      <c r="H31" s="11">
        <v>39</v>
      </c>
      <c r="I31" s="11">
        <v>47</v>
      </c>
      <c r="J31" s="11">
        <v>49</v>
      </c>
      <c r="K31" s="11">
        <v>54</v>
      </c>
      <c r="L31" s="11">
        <v>51</v>
      </c>
      <c r="M31" s="11">
        <v>55</v>
      </c>
      <c r="N31" s="11">
        <v>60</v>
      </c>
      <c r="O31" s="11">
        <v>64</v>
      </c>
      <c r="Q31" s="11">
        <v>22</v>
      </c>
      <c r="R31" s="11" t="s">
        <v>1</v>
      </c>
      <c r="S31" s="11">
        <v>26</v>
      </c>
      <c r="U31" s="23" t="str">
        <f t="shared" si="3"/>
        <v>OK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3:43" x14ac:dyDescent="0.25">
      <c r="C32" s="11">
        <v>23</v>
      </c>
      <c r="D32" s="11">
        <v>25</v>
      </c>
      <c r="E32" s="11">
        <v>25</v>
      </c>
      <c r="F32" s="11">
        <v>29</v>
      </c>
      <c r="G32" s="11">
        <v>34</v>
      </c>
      <c r="H32" s="11">
        <v>28</v>
      </c>
      <c r="I32" s="11">
        <v>39</v>
      </c>
      <c r="J32" s="11">
        <v>41</v>
      </c>
      <c r="K32" s="11">
        <v>40</v>
      </c>
      <c r="L32" s="11">
        <v>47</v>
      </c>
      <c r="M32" s="11">
        <v>47</v>
      </c>
      <c r="N32" s="11">
        <v>53</v>
      </c>
      <c r="O32" s="11">
        <v>59</v>
      </c>
      <c r="Q32" s="11">
        <v>23</v>
      </c>
      <c r="R32" s="11" t="s">
        <v>1</v>
      </c>
      <c r="S32" s="11">
        <v>22</v>
      </c>
      <c r="U32" s="23" t="str">
        <f t="shared" si="3"/>
        <v>OK</v>
      </c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3:43" x14ac:dyDescent="0.25">
      <c r="C33" s="11">
        <v>24</v>
      </c>
      <c r="D33" s="11">
        <v>42</v>
      </c>
      <c r="E33" s="11">
        <v>46</v>
      </c>
      <c r="F33" s="11">
        <v>46</v>
      </c>
      <c r="G33" s="11">
        <v>52</v>
      </c>
      <c r="H33" s="11">
        <v>50</v>
      </c>
      <c r="I33" s="11">
        <v>53</v>
      </c>
      <c r="J33" s="11">
        <v>55</v>
      </c>
      <c r="K33" s="11">
        <v>62</v>
      </c>
      <c r="L33" s="11">
        <v>58</v>
      </c>
      <c r="M33" s="11">
        <v>63</v>
      </c>
      <c r="N33" s="11">
        <v>66</v>
      </c>
      <c r="O33" s="11">
        <v>67</v>
      </c>
      <c r="Q33" s="11">
        <v>24</v>
      </c>
      <c r="R33" s="11" t="s">
        <v>1</v>
      </c>
      <c r="S33" s="11">
        <v>24</v>
      </c>
      <c r="U33" s="23" t="str">
        <f t="shared" si="3"/>
        <v>OK</v>
      </c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3:43" x14ac:dyDescent="0.25">
      <c r="C34" s="11">
        <v>25</v>
      </c>
      <c r="D34" s="11">
        <v>15</v>
      </c>
      <c r="E34" s="11">
        <v>17</v>
      </c>
      <c r="F34" s="11">
        <v>13</v>
      </c>
      <c r="G34" s="11">
        <v>23</v>
      </c>
      <c r="H34" s="11">
        <v>19</v>
      </c>
      <c r="I34" s="11">
        <v>26</v>
      </c>
      <c r="J34" s="11">
        <v>29</v>
      </c>
      <c r="K34" s="11">
        <v>25</v>
      </c>
      <c r="L34" s="11">
        <v>28</v>
      </c>
      <c r="M34" s="11">
        <v>33</v>
      </c>
      <c r="N34" s="11">
        <v>43</v>
      </c>
      <c r="O34" s="11">
        <v>53</v>
      </c>
      <c r="Q34" s="11">
        <v>25</v>
      </c>
      <c r="R34" s="11" t="s">
        <v>0</v>
      </c>
      <c r="S34" s="11">
        <v>32</v>
      </c>
      <c r="U34" s="23" t="str">
        <f t="shared" si="3"/>
        <v>OK</v>
      </c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3:43" x14ac:dyDescent="0.25">
      <c r="C35" s="11">
        <v>26</v>
      </c>
      <c r="D35" s="11">
        <v>7</v>
      </c>
      <c r="E35" s="11">
        <v>1</v>
      </c>
      <c r="F35" s="11">
        <v>1</v>
      </c>
      <c r="G35" s="11">
        <v>10</v>
      </c>
      <c r="H35" s="11">
        <v>1</v>
      </c>
      <c r="I35" s="11">
        <v>9</v>
      </c>
      <c r="J35" s="11">
        <v>14</v>
      </c>
      <c r="K35" s="11">
        <v>13</v>
      </c>
      <c r="L35" s="11">
        <v>3</v>
      </c>
      <c r="M35" s="11">
        <v>26</v>
      </c>
      <c r="N35" s="11">
        <v>38</v>
      </c>
      <c r="O35" s="11">
        <v>49</v>
      </c>
      <c r="Q35" s="11">
        <v>26</v>
      </c>
      <c r="R35" s="11" t="s">
        <v>0</v>
      </c>
      <c r="S35" s="11">
        <v>18</v>
      </c>
      <c r="U35" s="23" t="str">
        <f t="shared" si="3"/>
        <v>OK</v>
      </c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3:43" x14ac:dyDescent="0.25">
      <c r="C36" s="11">
        <v>27</v>
      </c>
      <c r="D36" s="11">
        <v>42</v>
      </c>
      <c r="E36" s="11">
        <v>46</v>
      </c>
      <c r="F36" s="11">
        <v>46</v>
      </c>
      <c r="G36" s="11">
        <v>52</v>
      </c>
      <c r="H36" s="11">
        <v>47</v>
      </c>
      <c r="I36" s="11">
        <v>53</v>
      </c>
      <c r="J36" s="11">
        <v>55</v>
      </c>
      <c r="K36" s="11">
        <v>62</v>
      </c>
      <c r="L36" s="11">
        <v>58</v>
      </c>
      <c r="M36" s="11">
        <v>63</v>
      </c>
      <c r="N36" s="11">
        <v>65</v>
      </c>
      <c r="O36" s="11">
        <v>67</v>
      </c>
      <c r="Q36" s="11">
        <v>27</v>
      </c>
      <c r="R36" s="11" t="s">
        <v>1</v>
      </c>
      <c r="S36" s="11">
        <v>18</v>
      </c>
      <c r="U36" s="23" t="str">
        <f t="shared" si="3"/>
        <v>OK</v>
      </c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3:43" x14ac:dyDescent="0.25">
      <c r="C37" s="11">
        <v>28</v>
      </c>
      <c r="D37" s="11">
        <v>79</v>
      </c>
      <c r="E37" s="11">
        <v>85</v>
      </c>
      <c r="F37" s="11">
        <v>86</v>
      </c>
      <c r="G37" s="11">
        <v>94</v>
      </c>
      <c r="H37" s="11">
        <v>93</v>
      </c>
      <c r="I37" s="11">
        <v>84</v>
      </c>
      <c r="J37" s="11">
        <v>94</v>
      </c>
      <c r="K37" s="11">
        <v>95</v>
      </c>
      <c r="L37" s="11">
        <v>100</v>
      </c>
      <c r="M37" s="11">
        <v>92</v>
      </c>
      <c r="N37" s="11">
        <v>87</v>
      </c>
      <c r="O37" s="11">
        <v>81</v>
      </c>
      <c r="Q37" s="11">
        <v>28</v>
      </c>
      <c r="R37" s="11" t="s">
        <v>0</v>
      </c>
      <c r="S37" s="11">
        <v>24</v>
      </c>
      <c r="U37" s="23" t="str">
        <f t="shared" si="3"/>
        <v>OK</v>
      </c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3:43" x14ac:dyDescent="0.25">
      <c r="C38" s="11">
        <v>29</v>
      </c>
      <c r="D38" s="11">
        <v>26</v>
      </c>
      <c r="E38" s="11">
        <v>26</v>
      </c>
      <c r="F38" s="11">
        <v>30</v>
      </c>
      <c r="G38" s="11">
        <v>34</v>
      </c>
      <c r="H38" s="11">
        <v>30</v>
      </c>
      <c r="I38" s="11">
        <v>40</v>
      </c>
      <c r="J38" s="11">
        <v>41</v>
      </c>
      <c r="K38" s="11">
        <v>40</v>
      </c>
      <c r="L38" s="11">
        <v>47</v>
      </c>
      <c r="M38" s="11">
        <v>47</v>
      </c>
      <c r="N38" s="11">
        <v>54</v>
      </c>
      <c r="O38" s="11">
        <v>60</v>
      </c>
      <c r="Q38" s="11">
        <v>29</v>
      </c>
      <c r="R38" s="11" t="s">
        <v>0</v>
      </c>
      <c r="S38" s="11">
        <v>25</v>
      </c>
      <c r="U38" s="23" t="str">
        <f t="shared" si="3"/>
        <v>OK</v>
      </c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3:43" x14ac:dyDescent="0.25">
      <c r="C39" s="11">
        <v>30</v>
      </c>
      <c r="D39" s="11">
        <v>59</v>
      </c>
      <c r="E39" s="11">
        <v>66</v>
      </c>
      <c r="F39" s="11">
        <v>67</v>
      </c>
      <c r="G39" s="11">
        <v>70</v>
      </c>
      <c r="H39" s="11">
        <v>74</v>
      </c>
      <c r="I39" s="11">
        <v>71</v>
      </c>
      <c r="J39" s="11">
        <v>79</v>
      </c>
      <c r="K39" s="11">
        <v>79</v>
      </c>
      <c r="L39" s="11">
        <v>80</v>
      </c>
      <c r="M39" s="11">
        <v>81</v>
      </c>
      <c r="N39" s="11">
        <v>79</v>
      </c>
      <c r="O39" s="11">
        <v>74</v>
      </c>
      <c r="Q39" s="11">
        <v>30</v>
      </c>
      <c r="R39" s="11" t="s">
        <v>1</v>
      </c>
      <c r="S39" s="11">
        <v>18</v>
      </c>
      <c r="U39" s="23" t="str">
        <f t="shared" si="3"/>
        <v>OK</v>
      </c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3:43" x14ac:dyDescent="0.25">
      <c r="C40" s="11">
        <v>31</v>
      </c>
      <c r="D40" s="11">
        <v>25</v>
      </c>
      <c r="E40" s="11">
        <v>25</v>
      </c>
      <c r="F40" s="11">
        <v>30</v>
      </c>
      <c r="G40" s="11">
        <v>34</v>
      </c>
      <c r="H40" s="11">
        <v>29</v>
      </c>
      <c r="I40" s="11">
        <v>39</v>
      </c>
      <c r="J40" s="11">
        <v>41</v>
      </c>
      <c r="K40" s="11">
        <v>40</v>
      </c>
      <c r="L40" s="11">
        <v>47</v>
      </c>
      <c r="M40" s="11">
        <v>47</v>
      </c>
      <c r="N40" s="11">
        <v>53</v>
      </c>
      <c r="O40" s="11">
        <v>59</v>
      </c>
      <c r="Q40" s="11">
        <v>31</v>
      </c>
      <c r="R40" s="11" t="s">
        <v>0</v>
      </c>
      <c r="S40" s="11">
        <v>28</v>
      </c>
      <c r="U40" s="23" t="str">
        <f t="shared" si="3"/>
        <v>OK</v>
      </c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3:43" x14ac:dyDescent="0.25">
      <c r="C41" s="11">
        <v>32</v>
      </c>
      <c r="D41" s="11">
        <v>27</v>
      </c>
      <c r="E41" s="11">
        <v>28</v>
      </c>
      <c r="F41" s="11">
        <v>32</v>
      </c>
      <c r="G41" s="11">
        <v>39</v>
      </c>
      <c r="H41" s="11">
        <v>33</v>
      </c>
      <c r="I41" s="11">
        <v>40</v>
      </c>
      <c r="J41" s="11">
        <v>43</v>
      </c>
      <c r="K41" s="11">
        <v>42</v>
      </c>
      <c r="L41" s="11">
        <v>48</v>
      </c>
      <c r="M41" s="11">
        <v>49</v>
      </c>
      <c r="N41" s="11">
        <v>55</v>
      </c>
      <c r="O41" s="11">
        <v>60</v>
      </c>
      <c r="Q41" s="11">
        <v>32</v>
      </c>
      <c r="R41" s="11" t="s">
        <v>0</v>
      </c>
      <c r="S41" s="11">
        <v>21</v>
      </c>
      <c r="U41" s="23" t="str">
        <f t="shared" si="3"/>
        <v>OK</v>
      </c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3:43" x14ac:dyDescent="0.25">
      <c r="C42" s="11">
        <v>33</v>
      </c>
      <c r="D42" s="11">
        <v>43</v>
      </c>
      <c r="E42" s="11">
        <v>47</v>
      </c>
      <c r="F42" s="11">
        <v>46</v>
      </c>
      <c r="G42" s="11">
        <v>52</v>
      </c>
      <c r="H42" s="11">
        <v>50</v>
      </c>
      <c r="I42" s="11">
        <v>53</v>
      </c>
      <c r="J42" s="11">
        <v>56</v>
      </c>
      <c r="K42" s="11">
        <v>62</v>
      </c>
      <c r="L42" s="11">
        <v>58</v>
      </c>
      <c r="M42" s="11">
        <v>64</v>
      </c>
      <c r="N42" s="11">
        <v>66</v>
      </c>
      <c r="O42" s="11">
        <v>68</v>
      </c>
      <c r="Q42" s="11">
        <v>33</v>
      </c>
      <c r="R42" s="11" t="s">
        <v>0</v>
      </c>
      <c r="S42" s="11">
        <v>23</v>
      </c>
      <c r="U42" s="23" t="str">
        <f t="shared" si="3"/>
        <v>OK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3:43" x14ac:dyDescent="0.25">
      <c r="C43" s="11">
        <v>34</v>
      </c>
      <c r="D43" s="11">
        <v>22</v>
      </c>
      <c r="E43" s="11">
        <v>22</v>
      </c>
      <c r="F43" s="11">
        <v>23</v>
      </c>
      <c r="G43" s="11">
        <v>30</v>
      </c>
      <c r="H43" s="11">
        <v>24</v>
      </c>
      <c r="I43" s="11">
        <v>30</v>
      </c>
      <c r="J43" s="11">
        <v>36</v>
      </c>
      <c r="K43" s="11">
        <v>36</v>
      </c>
      <c r="L43" s="11">
        <v>44</v>
      </c>
      <c r="M43" s="11">
        <v>41</v>
      </c>
      <c r="N43" s="11">
        <v>49</v>
      </c>
      <c r="O43" s="11">
        <v>56</v>
      </c>
      <c r="Q43" s="11">
        <v>34</v>
      </c>
      <c r="R43" s="11" t="s">
        <v>0</v>
      </c>
      <c r="S43" s="11">
        <v>25</v>
      </c>
      <c r="U43" s="23" t="str">
        <f t="shared" si="3"/>
        <v>OK</v>
      </c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3:43" x14ac:dyDescent="0.25">
      <c r="C44" s="11">
        <v>35</v>
      </c>
      <c r="D44" s="11">
        <v>45</v>
      </c>
      <c r="E44" s="11">
        <v>48</v>
      </c>
      <c r="F44" s="11">
        <v>47</v>
      </c>
      <c r="G44" s="11">
        <v>53</v>
      </c>
      <c r="H44" s="11">
        <v>52</v>
      </c>
      <c r="I44" s="11">
        <v>56</v>
      </c>
      <c r="J44" s="11">
        <v>60</v>
      </c>
      <c r="K44" s="11">
        <v>64</v>
      </c>
      <c r="L44" s="11">
        <v>59</v>
      </c>
      <c r="M44" s="11">
        <v>65</v>
      </c>
      <c r="N44" s="11">
        <v>67</v>
      </c>
      <c r="O44" s="11">
        <v>68</v>
      </c>
      <c r="Q44" s="11">
        <v>35</v>
      </c>
      <c r="R44" s="11" t="s">
        <v>0</v>
      </c>
      <c r="S44" s="11">
        <v>19</v>
      </c>
      <c r="U44" s="23" t="str">
        <f t="shared" si="3"/>
        <v>OK</v>
      </c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3:43" x14ac:dyDescent="0.25">
      <c r="C45" s="11">
        <v>36</v>
      </c>
      <c r="D45" s="11">
        <v>23</v>
      </c>
      <c r="E45" s="11">
        <v>24</v>
      </c>
      <c r="F45" s="11">
        <v>29</v>
      </c>
      <c r="G45" s="11">
        <v>34</v>
      </c>
      <c r="H45" s="11">
        <v>27</v>
      </c>
      <c r="I45" s="11">
        <v>38</v>
      </c>
      <c r="J45" s="11">
        <v>39</v>
      </c>
      <c r="K45" s="11">
        <v>40</v>
      </c>
      <c r="L45" s="11">
        <v>47</v>
      </c>
      <c r="M45" s="11">
        <v>47</v>
      </c>
      <c r="N45" s="11">
        <v>53</v>
      </c>
      <c r="O45" s="11">
        <v>59</v>
      </c>
      <c r="Q45" s="11">
        <v>36</v>
      </c>
      <c r="R45" s="11" t="s">
        <v>0</v>
      </c>
      <c r="S45" s="11">
        <v>22</v>
      </c>
      <c r="U45" s="23" t="str">
        <f t="shared" si="3"/>
        <v>OK</v>
      </c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3:43" x14ac:dyDescent="0.25">
      <c r="C46" s="11">
        <v>37</v>
      </c>
      <c r="D46" s="11">
        <v>23</v>
      </c>
      <c r="E46" s="11">
        <v>24</v>
      </c>
      <c r="F46" s="11">
        <v>28</v>
      </c>
      <c r="G46" s="11">
        <v>32</v>
      </c>
      <c r="H46" s="11">
        <v>26</v>
      </c>
      <c r="I46" s="11">
        <v>34</v>
      </c>
      <c r="J46" s="11">
        <v>38</v>
      </c>
      <c r="K46" s="11">
        <v>38</v>
      </c>
      <c r="L46" s="11">
        <v>45</v>
      </c>
      <c r="M46" s="11">
        <v>42</v>
      </c>
      <c r="N46" s="11">
        <v>50</v>
      </c>
      <c r="O46" s="11">
        <v>57</v>
      </c>
      <c r="Q46" s="11">
        <v>37</v>
      </c>
      <c r="R46" s="11" t="s">
        <v>0</v>
      </c>
      <c r="S46" s="11">
        <v>24</v>
      </c>
      <c r="U46" s="23" t="str">
        <f t="shared" si="3"/>
        <v>OK</v>
      </c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3:43" x14ac:dyDescent="0.25">
      <c r="C47" s="11">
        <v>38</v>
      </c>
      <c r="D47" s="11">
        <v>47</v>
      </c>
      <c r="E47" s="11">
        <v>51</v>
      </c>
      <c r="F47" s="11">
        <v>50</v>
      </c>
      <c r="G47" s="11">
        <v>55</v>
      </c>
      <c r="H47" s="11">
        <v>53</v>
      </c>
      <c r="I47" s="11">
        <v>60</v>
      </c>
      <c r="J47" s="11">
        <v>61</v>
      </c>
      <c r="K47" s="11">
        <v>67</v>
      </c>
      <c r="L47" s="11">
        <v>65</v>
      </c>
      <c r="M47" s="11">
        <v>69</v>
      </c>
      <c r="N47" s="11">
        <v>70</v>
      </c>
      <c r="O47" s="11">
        <v>70</v>
      </c>
      <c r="Q47" s="11">
        <v>38</v>
      </c>
      <c r="R47" s="11" t="s">
        <v>1</v>
      </c>
      <c r="S47" s="11">
        <v>22</v>
      </c>
      <c r="U47" s="23" t="str">
        <f t="shared" si="3"/>
        <v>OK</v>
      </c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3:43" x14ac:dyDescent="0.25">
      <c r="C48" s="11">
        <v>39</v>
      </c>
      <c r="D48" s="11">
        <v>9</v>
      </c>
      <c r="E48" s="11">
        <v>8</v>
      </c>
      <c r="F48" s="11">
        <v>1</v>
      </c>
      <c r="G48" s="11">
        <v>18</v>
      </c>
      <c r="H48" s="11">
        <v>9</v>
      </c>
      <c r="I48" s="11">
        <v>20</v>
      </c>
      <c r="J48" s="11">
        <v>25</v>
      </c>
      <c r="K48" s="11">
        <v>17</v>
      </c>
      <c r="L48" s="11">
        <v>16</v>
      </c>
      <c r="M48" s="11">
        <v>28</v>
      </c>
      <c r="N48" s="11">
        <v>39</v>
      </c>
      <c r="O48" s="11">
        <v>52</v>
      </c>
      <c r="Q48" s="11">
        <v>39</v>
      </c>
      <c r="R48" s="11" t="s">
        <v>0</v>
      </c>
      <c r="S48" s="11">
        <v>20</v>
      </c>
      <c r="U48" s="23" t="str">
        <f t="shared" si="3"/>
        <v>OK</v>
      </c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3:43" x14ac:dyDescent="0.25">
      <c r="C49" s="11">
        <v>40</v>
      </c>
      <c r="D49" s="11">
        <v>70</v>
      </c>
      <c r="E49" s="11">
        <v>79</v>
      </c>
      <c r="F49" s="11">
        <v>79</v>
      </c>
      <c r="G49" s="11">
        <v>78</v>
      </c>
      <c r="H49" s="11">
        <v>79</v>
      </c>
      <c r="I49" s="11">
        <v>76</v>
      </c>
      <c r="J49" s="11">
        <v>84</v>
      </c>
      <c r="K49" s="11">
        <v>86</v>
      </c>
      <c r="L49" s="11">
        <v>91</v>
      </c>
      <c r="M49" s="11">
        <v>88</v>
      </c>
      <c r="N49" s="11">
        <v>84</v>
      </c>
      <c r="O49" s="11">
        <v>76</v>
      </c>
      <c r="Q49" s="11">
        <v>40</v>
      </c>
      <c r="R49" s="11" t="s">
        <v>1</v>
      </c>
      <c r="S49" s="11">
        <v>20</v>
      </c>
      <c r="U49" s="23" t="str">
        <f t="shared" si="3"/>
        <v>OK</v>
      </c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3:43" x14ac:dyDescent="0.25">
      <c r="C50" s="11">
        <v>41</v>
      </c>
      <c r="D50" s="11">
        <v>19</v>
      </c>
      <c r="E50" s="11">
        <v>20</v>
      </c>
      <c r="F50" s="11">
        <v>19</v>
      </c>
      <c r="G50" s="11">
        <v>29</v>
      </c>
      <c r="H50" s="11">
        <v>22</v>
      </c>
      <c r="I50" s="11">
        <v>29</v>
      </c>
      <c r="J50" s="11">
        <v>34</v>
      </c>
      <c r="K50" s="11">
        <v>30</v>
      </c>
      <c r="L50" s="11">
        <v>40</v>
      </c>
      <c r="M50" s="11">
        <v>38</v>
      </c>
      <c r="N50" s="11">
        <v>47</v>
      </c>
      <c r="O50" s="11">
        <v>55</v>
      </c>
      <c r="Q50" s="11">
        <v>41</v>
      </c>
      <c r="R50" s="11" t="s">
        <v>0</v>
      </c>
      <c r="S50" s="11">
        <v>30</v>
      </c>
      <c r="U50" s="23" t="str">
        <f t="shared" si="3"/>
        <v>OK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3:43" x14ac:dyDescent="0.25">
      <c r="C51" s="11">
        <v>42</v>
      </c>
      <c r="D51" s="11">
        <v>51</v>
      </c>
      <c r="E51" s="11">
        <v>55</v>
      </c>
      <c r="F51" s="11">
        <v>59</v>
      </c>
      <c r="G51" s="11">
        <v>61</v>
      </c>
      <c r="H51" s="11">
        <v>60</v>
      </c>
      <c r="I51" s="11">
        <v>62</v>
      </c>
      <c r="J51" s="11">
        <v>66</v>
      </c>
      <c r="K51" s="11">
        <v>71</v>
      </c>
      <c r="L51" s="11">
        <v>68</v>
      </c>
      <c r="M51" s="11">
        <v>73</v>
      </c>
      <c r="N51" s="11">
        <v>73</v>
      </c>
      <c r="O51" s="11">
        <v>71</v>
      </c>
      <c r="Q51" s="11">
        <v>42</v>
      </c>
      <c r="R51" s="11" t="s">
        <v>1</v>
      </c>
      <c r="S51" s="11">
        <v>19</v>
      </c>
      <c r="U51" s="23" t="str">
        <f t="shared" si="3"/>
        <v>OK</v>
      </c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3:43" x14ac:dyDescent="0.25">
      <c r="C52" s="11">
        <v>43</v>
      </c>
      <c r="D52" s="11">
        <v>35</v>
      </c>
      <c r="E52" s="11">
        <v>35</v>
      </c>
      <c r="F52" s="11">
        <v>39</v>
      </c>
      <c r="G52" s="11">
        <v>45</v>
      </c>
      <c r="H52" s="11">
        <v>38</v>
      </c>
      <c r="I52" s="11">
        <v>45</v>
      </c>
      <c r="J52" s="11">
        <v>48</v>
      </c>
      <c r="K52" s="11">
        <v>53</v>
      </c>
      <c r="L52" s="11">
        <v>50</v>
      </c>
      <c r="M52" s="11">
        <v>55</v>
      </c>
      <c r="N52" s="11">
        <v>60</v>
      </c>
      <c r="O52" s="11">
        <v>63</v>
      </c>
      <c r="Q52" s="11">
        <v>43</v>
      </c>
      <c r="R52" s="11" t="s">
        <v>1</v>
      </c>
      <c r="S52" s="11">
        <v>18</v>
      </c>
      <c r="U52" s="23" t="str">
        <f t="shared" si="3"/>
        <v>OK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3:43" x14ac:dyDescent="0.25">
      <c r="C53" s="11">
        <v>44</v>
      </c>
      <c r="D53" s="11">
        <v>56</v>
      </c>
      <c r="E53" s="11">
        <v>64</v>
      </c>
      <c r="F53" s="11">
        <v>64</v>
      </c>
      <c r="G53" s="11">
        <v>66</v>
      </c>
      <c r="H53" s="11">
        <v>70</v>
      </c>
      <c r="I53" s="11">
        <v>67</v>
      </c>
      <c r="J53" s="11">
        <v>75</v>
      </c>
      <c r="K53" s="11">
        <v>75</v>
      </c>
      <c r="L53" s="11">
        <v>78</v>
      </c>
      <c r="M53" s="11">
        <v>78</v>
      </c>
      <c r="N53" s="11">
        <v>76</v>
      </c>
      <c r="O53" s="11">
        <v>72</v>
      </c>
      <c r="Q53" s="11">
        <v>44</v>
      </c>
      <c r="R53" s="11" t="s">
        <v>0</v>
      </c>
      <c r="S53" s="11">
        <v>21</v>
      </c>
      <c r="U53" s="23" t="str">
        <f t="shared" si="3"/>
        <v>OK</v>
      </c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3:43" x14ac:dyDescent="0.25">
      <c r="C54" s="11">
        <v>45</v>
      </c>
      <c r="D54" s="11">
        <v>26</v>
      </c>
      <c r="E54" s="11">
        <v>26</v>
      </c>
      <c r="F54" s="11">
        <v>31</v>
      </c>
      <c r="G54" s="11">
        <v>35</v>
      </c>
      <c r="H54" s="11">
        <v>31</v>
      </c>
      <c r="I54" s="11">
        <v>40</v>
      </c>
      <c r="J54" s="11">
        <v>41</v>
      </c>
      <c r="K54" s="11">
        <v>41</v>
      </c>
      <c r="L54" s="11">
        <v>48</v>
      </c>
      <c r="M54" s="11">
        <v>48</v>
      </c>
      <c r="N54" s="11">
        <v>54</v>
      </c>
      <c r="O54" s="11">
        <v>60</v>
      </c>
      <c r="Q54" s="11">
        <v>45</v>
      </c>
      <c r="R54" s="11" t="s">
        <v>0</v>
      </c>
      <c r="S54" s="11">
        <v>22</v>
      </c>
      <c r="U54" s="23" t="str">
        <f t="shared" si="3"/>
        <v>OK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3:43" x14ac:dyDescent="0.25">
      <c r="C55" s="11">
        <v>46</v>
      </c>
      <c r="D55" s="11">
        <v>54</v>
      </c>
      <c r="E55" s="11">
        <v>59</v>
      </c>
      <c r="F55" s="11">
        <v>61</v>
      </c>
      <c r="G55" s="11">
        <v>64</v>
      </c>
      <c r="H55" s="11">
        <v>62</v>
      </c>
      <c r="I55" s="11">
        <v>66</v>
      </c>
      <c r="J55" s="11">
        <v>71</v>
      </c>
      <c r="K55" s="11">
        <v>72</v>
      </c>
      <c r="L55" s="11">
        <v>74</v>
      </c>
      <c r="M55" s="11">
        <v>75</v>
      </c>
      <c r="N55" s="11">
        <v>74</v>
      </c>
      <c r="O55" s="11">
        <v>72</v>
      </c>
      <c r="Q55" s="11">
        <v>46</v>
      </c>
      <c r="R55" s="11" t="s">
        <v>1</v>
      </c>
      <c r="S55" s="11">
        <v>26</v>
      </c>
      <c r="U55" s="23" t="str">
        <f t="shared" si="3"/>
        <v>OK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3:43" x14ac:dyDescent="0.25">
      <c r="C56" s="11">
        <v>47</v>
      </c>
      <c r="D56" s="11">
        <v>86</v>
      </c>
      <c r="E56" s="11">
        <v>87</v>
      </c>
      <c r="F56" s="11">
        <v>93</v>
      </c>
      <c r="G56" s="11">
        <v>98</v>
      </c>
      <c r="H56" s="11">
        <v>100</v>
      </c>
      <c r="I56" s="11">
        <v>86</v>
      </c>
      <c r="J56" s="11">
        <v>95</v>
      </c>
      <c r="K56" s="11">
        <v>98</v>
      </c>
      <c r="L56" s="11">
        <v>100</v>
      </c>
      <c r="M56" s="11">
        <v>97</v>
      </c>
      <c r="N56" s="11">
        <v>91</v>
      </c>
      <c r="O56" s="11">
        <v>82</v>
      </c>
      <c r="Q56" s="11">
        <v>47</v>
      </c>
      <c r="R56" s="11" t="s">
        <v>0</v>
      </c>
      <c r="S56" s="11">
        <v>18</v>
      </c>
      <c r="U56" s="23" t="str">
        <f t="shared" si="3"/>
        <v>OK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3:43" x14ac:dyDescent="0.25">
      <c r="C57" s="11">
        <v>48</v>
      </c>
      <c r="D57" s="11">
        <v>16</v>
      </c>
      <c r="E57" s="11">
        <v>17</v>
      </c>
      <c r="F57" s="11">
        <v>15</v>
      </c>
      <c r="G57" s="11">
        <v>27</v>
      </c>
      <c r="H57" s="11">
        <v>19</v>
      </c>
      <c r="I57" s="11">
        <v>26</v>
      </c>
      <c r="J57" s="11">
        <v>31</v>
      </c>
      <c r="K57" s="11">
        <v>25</v>
      </c>
      <c r="L57" s="11">
        <v>31</v>
      </c>
      <c r="M57" s="11">
        <v>35</v>
      </c>
      <c r="N57" s="11">
        <v>44</v>
      </c>
      <c r="O57" s="11">
        <v>53</v>
      </c>
      <c r="Q57" s="11">
        <v>48</v>
      </c>
      <c r="R57" s="11" t="s">
        <v>0</v>
      </c>
      <c r="S57" s="11">
        <v>18</v>
      </c>
      <c r="U57" s="23" t="str">
        <f t="shared" si="3"/>
        <v>OK</v>
      </c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3:43" x14ac:dyDescent="0.25">
      <c r="C58" s="11">
        <v>49</v>
      </c>
      <c r="D58" s="11">
        <v>5</v>
      </c>
      <c r="E58" s="11">
        <v>1</v>
      </c>
      <c r="F58" s="11">
        <v>1</v>
      </c>
      <c r="G58" s="11">
        <v>1</v>
      </c>
      <c r="H58" s="11">
        <v>1</v>
      </c>
      <c r="I58" s="11">
        <v>8</v>
      </c>
      <c r="J58" s="11">
        <v>12</v>
      </c>
      <c r="K58" s="11">
        <v>13</v>
      </c>
      <c r="L58" s="11">
        <v>3</v>
      </c>
      <c r="M58" s="11">
        <v>24</v>
      </c>
      <c r="N58" s="11">
        <v>36</v>
      </c>
      <c r="O58" s="11">
        <v>49</v>
      </c>
      <c r="Q58" s="11">
        <v>49</v>
      </c>
      <c r="R58" s="11" t="s">
        <v>0</v>
      </c>
      <c r="S58" s="11">
        <v>19</v>
      </c>
      <c r="U58" s="23" t="str">
        <f t="shared" si="3"/>
        <v>OK</v>
      </c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3:43" x14ac:dyDescent="0.25">
      <c r="C59" s="11">
        <v>50</v>
      </c>
      <c r="D59" s="11">
        <v>46</v>
      </c>
      <c r="E59" s="11">
        <v>51</v>
      </c>
      <c r="F59" s="11">
        <v>49</v>
      </c>
      <c r="G59" s="11">
        <v>54</v>
      </c>
      <c r="H59" s="11">
        <v>53</v>
      </c>
      <c r="I59" s="11">
        <v>58</v>
      </c>
      <c r="J59" s="11">
        <v>60</v>
      </c>
      <c r="K59" s="11">
        <v>66</v>
      </c>
      <c r="L59" s="11">
        <v>63</v>
      </c>
      <c r="M59" s="11">
        <v>67</v>
      </c>
      <c r="N59" s="11">
        <v>68</v>
      </c>
      <c r="O59" s="11">
        <v>69</v>
      </c>
      <c r="Q59" s="11">
        <v>50</v>
      </c>
      <c r="R59" s="11" t="s">
        <v>0</v>
      </c>
      <c r="S59" s="11">
        <v>22</v>
      </c>
      <c r="U59" s="23" t="str">
        <f t="shared" si="3"/>
        <v>OK</v>
      </c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3:43" x14ac:dyDescent="0.25">
      <c r="C60" s="11">
        <v>51</v>
      </c>
      <c r="D60" s="11">
        <v>40</v>
      </c>
      <c r="E60" s="11">
        <v>44</v>
      </c>
      <c r="F60" s="11">
        <v>44</v>
      </c>
      <c r="G60" s="11">
        <v>51</v>
      </c>
      <c r="H60" s="11">
        <v>46</v>
      </c>
      <c r="I60" s="11">
        <v>52</v>
      </c>
      <c r="J60" s="11">
        <v>54</v>
      </c>
      <c r="K60" s="11">
        <v>60</v>
      </c>
      <c r="L60" s="11">
        <v>57</v>
      </c>
      <c r="M60" s="11">
        <v>62</v>
      </c>
      <c r="N60" s="11">
        <v>65</v>
      </c>
      <c r="O60" s="11">
        <v>66</v>
      </c>
      <c r="Q60" s="11">
        <v>51</v>
      </c>
      <c r="R60" s="11" t="s">
        <v>1</v>
      </c>
      <c r="S60" s="11">
        <v>18</v>
      </c>
      <c r="U60" s="23" t="str">
        <f t="shared" si="3"/>
        <v>OK</v>
      </c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3:43" x14ac:dyDescent="0.25">
      <c r="C61" s="11">
        <v>52</v>
      </c>
      <c r="D61" s="11">
        <v>10</v>
      </c>
      <c r="E61" s="11">
        <v>11</v>
      </c>
      <c r="F61" s="11">
        <v>3</v>
      </c>
      <c r="G61" s="11">
        <v>19</v>
      </c>
      <c r="H61" s="11">
        <v>14</v>
      </c>
      <c r="I61" s="11">
        <v>20</v>
      </c>
      <c r="J61" s="11">
        <v>26</v>
      </c>
      <c r="K61" s="11">
        <v>18</v>
      </c>
      <c r="L61" s="11">
        <v>19</v>
      </c>
      <c r="M61" s="11">
        <v>30</v>
      </c>
      <c r="N61" s="11">
        <v>40</v>
      </c>
      <c r="O61" s="11">
        <v>53</v>
      </c>
      <c r="Q61" s="11">
        <v>52</v>
      </c>
      <c r="R61" s="11" t="s">
        <v>0</v>
      </c>
      <c r="S61" s="11">
        <v>20</v>
      </c>
      <c r="U61" s="23" t="str">
        <f t="shared" si="3"/>
        <v>OK</v>
      </c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3:43" x14ac:dyDescent="0.25">
      <c r="C62" s="11">
        <v>53</v>
      </c>
      <c r="D62" s="11">
        <v>46</v>
      </c>
      <c r="E62" s="11">
        <v>51</v>
      </c>
      <c r="F62" s="11">
        <v>50</v>
      </c>
      <c r="G62" s="11">
        <v>54</v>
      </c>
      <c r="H62" s="11">
        <v>53</v>
      </c>
      <c r="I62" s="11">
        <v>59</v>
      </c>
      <c r="J62" s="11">
        <v>61</v>
      </c>
      <c r="K62" s="11">
        <v>67</v>
      </c>
      <c r="L62" s="11">
        <v>63</v>
      </c>
      <c r="M62" s="11">
        <v>67</v>
      </c>
      <c r="N62" s="11">
        <v>69</v>
      </c>
      <c r="O62" s="11">
        <v>69</v>
      </c>
      <c r="Q62" s="11">
        <v>53</v>
      </c>
      <c r="R62" s="11" t="s">
        <v>1</v>
      </c>
      <c r="S62" s="11">
        <v>23</v>
      </c>
      <c r="U62" s="23" t="str">
        <f t="shared" si="3"/>
        <v>OK</v>
      </c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3:43" x14ac:dyDescent="0.25">
      <c r="C63" s="11">
        <v>54</v>
      </c>
      <c r="D63" s="11">
        <v>35</v>
      </c>
      <c r="E63" s="11">
        <v>36</v>
      </c>
      <c r="F63" s="11">
        <v>39</v>
      </c>
      <c r="G63" s="11">
        <v>45</v>
      </c>
      <c r="H63" s="11">
        <v>38</v>
      </c>
      <c r="I63" s="11">
        <v>46</v>
      </c>
      <c r="J63" s="11">
        <v>49</v>
      </c>
      <c r="K63" s="11">
        <v>53</v>
      </c>
      <c r="L63" s="11">
        <v>51</v>
      </c>
      <c r="M63" s="11">
        <v>55</v>
      </c>
      <c r="N63" s="11">
        <v>60</v>
      </c>
      <c r="O63" s="11">
        <v>64</v>
      </c>
      <c r="Q63" s="11">
        <v>54</v>
      </c>
      <c r="R63" s="11" t="s">
        <v>0</v>
      </c>
      <c r="S63" s="11">
        <v>21</v>
      </c>
      <c r="U63" s="23" t="str">
        <f t="shared" si="3"/>
        <v>OK</v>
      </c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3:43" x14ac:dyDescent="0.25">
      <c r="C64" s="11">
        <v>55</v>
      </c>
      <c r="D64" s="11">
        <v>38</v>
      </c>
      <c r="E64" s="11">
        <v>41</v>
      </c>
      <c r="F64" s="11">
        <v>42</v>
      </c>
      <c r="G64" s="11">
        <v>48</v>
      </c>
      <c r="H64" s="11">
        <v>43</v>
      </c>
      <c r="I64" s="11">
        <v>49</v>
      </c>
      <c r="J64" s="11">
        <v>52</v>
      </c>
      <c r="K64" s="11">
        <v>57</v>
      </c>
      <c r="L64" s="11">
        <v>54</v>
      </c>
      <c r="M64" s="11">
        <v>60</v>
      </c>
      <c r="N64" s="11">
        <v>63</v>
      </c>
      <c r="O64" s="11">
        <v>65</v>
      </c>
      <c r="Q64" s="11">
        <v>55</v>
      </c>
      <c r="R64" s="11" t="s">
        <v>1</v>
      </c>
      <c r="S64" s="11">
        <v>23</v>
      </c>
      <c r="U64" s="23" t="str">
        <f t="shared" si="3"/>
        <v>OK</v>
      </c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3:43" x14ac:dyDescent="0.25">
      <c r="C65" s="11">
        <v>56</v>
      </c>
      <c r="D65" s="11">
        <v>19</v>
      </c>
      <c r="E65" s="11">
        <v>20</v>
      </c>
      <c r="F65" s="11">
        <v>16</v>
      </c>
      <c r="G65" s="11">
        <v>29</v>
      </c>
      <c r="H65" s="11">
        <v>22</v>
      </c>
      <c r="I65" s="11">
        <v>28</v>
      </c>
      <c r="J65" s="11">
        <v>31</v>
      </c>
      <c r="K65" s="11">
        <v>28</v>
      </c>
      <c r="L65" s="11">
        <v>35</v>
      </c>
      <c r="M65" s="11">
        <v>38</v>
      </c>
      <c r="N65" s="11">
        <v>47</v>
      </c>
      <c r="O65" s="11">
        <v>54</v>
      </c>
      <c r="Q65" s="11">
        <v>56</v>
      </c>
      <c r="R65" s="11" t="s">
        <v>0</v>
      </c>
      <c r="S65" s="11">
        <v>18</v>
      </c>
      <c r="U65" s="23" t="str">
        <f t="shared" si="3"/>
        <v>OK</v>
      </c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3:43" x14ac:dyDescent="0.25">
      <c r="C66" s="11">
        <v>57</v>
      </c>
      <c r="D66" s="11">
        <v>12</v>
      </c>
      <c r="E66" s="11">
        <v>14</v>
      </c>
      <c r="F66" s="11">
        <v>9</v>
      </c>
      <c r="G66" s="11">
        <v>21</v>
      </c>
      <c r="H66" s="11">
        <v>16</v>
      </c>
      <c r="I66" s="11">
        <v>25</v>
      </c>
      <c r="J66" s="11">
        <v>27</v>
      </c>
      <c r="K66" s="11">
        <v>23</v>
      </c>
      <c r="L66" s="11">
        <v>20</v>
      </c>
      <c r="M66" s="11">
        <v>31</v>
      </c>
      <c r="N66" s="11">
        <v>41</v>
      </c>
      <c r="O66" s="11">
        <v>53</v>
      </c>
      <c r="Q66" s="11">
        <v>57</v>
      </c>
      <c r="R66" s="11" t="s">
        <v>1</v>
      </c>
      <c r="S66" s="11">
        <v>24</v>
      </c>
      <c r="U66" s="23" t="str">
        <f t="shared" si="3"/>
        <v>OK</v>
      </c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3:43" x14ac:dyDescent="0.25">
      <c r="C67" s="11">
        <v>58</v>
      </c>
      <c r="D67" s="11">
        <v>74</v>
      </c>
      <c r="E67" s="11">
        <v>84</v>
      </c>
      <c r="F67" s="11">
        <v>84</v>
      </c>
      <c r="G67" s="11">
        <v>89</v>
      </c>
      <c r="H67" s="11">
        <v>86</v>
      </c>
      <c r="I67" s="11">
        <v>80</v>
      </c>
      <c r="J67" s="11">
        <v>89</v>
      </c>
      <c r="K67" s="11">
        <v>90</v>
      </c>
      <c r="L67" s="11">
        <v>98</v>
      </c>
      <c r="M67" s="11">
        <v>90</v>
      </c>
      <c r="N67" s="11">
        <v>85</v>
      </c>
      <c r="O67" s="11">
        <v>78</v>
      </c>
      <c r="Q67" s="11">
        <v>58</v>
      </c>
      <c r="R67" s="11" t="s">
        <v>0</v>
      </c>
      <c r="S67" s="11">
        <v>25</v>
      </c>
      <c r="U67" s="23" t="str">
        <f t="shared" si="3"/>
        <v>OK</v>
      </c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3:43" x14ac:dyDescent="0.25">
      <c r="C68" s="11">
        <v>59</v>
      </c>
      <c r="D68" s="11">
        <v>100</v>
      </c>
      <c r="E68" s="11">
        <v>100</v>
      </c>
      <c r="F68" s="11">
        <v>100</v>
      </c>
      <c r="G68" s="11">
        <v>100</v>
      </c>
      <c r="H68" s="11">
        <v>100</v>
      </c>
      <c r="I68" s="11">
        <v>92</v>
      </c>
      <c r="J68" s="11">
        <v>100</v>
      </c>
      <c r="K68" s="11">
        <v>100</v>
      </c>
      <c r="L68" s="11">
        <v>100</v>
      </c>
      <c r="M68" s="11">
        <v>100</v>
      </c>
      <c r="N68" s="11">
        <v>100</v>
      </c>
      <c r="O68" s="11">
        <v>91</v>
      </c>
      <c r="Q68" s="11">
        <v>59</v>
      </c>
      <c r="R68" s="11" t="s">
        <v>1</v>
      </c>
      <c r="S68" s="11">
        <v>19</v>
      </c>
      <c r="U68" s="23" t="str">
        <f t="shared" si="3"/>
        <v>OK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3:43" x14ac:dyDescent="0.25">
      <c r="C69" s="11">
        <v>60</v>
      </c>
      <c r="D69" s="11">
        <v>77</v>
      </c>
      <c r="E69" s="11">
        <v>85</v>
      </c>
      <c r="F69" s="11">
        <v>85</v>
      </c>
      <c r="G69" s="11">
        <v>92</v>
      </c>
      <c r="H69" s="11">
        <v>90</v>
      </c>
      <c r="I69" s="11">
        <v>81</v>
      </c>
      <c r="J69" s="11">
        <v>89</v>
      </c>
      <c r="K69" s="11">
        <v>94</v>
      </c>
      <c r="L69" s="11">
        <v>100</v>
      </c>
      <c r="M69" s="11">
        <v>91</v>
      </c>
      <c r="N69" s="11">
        <v>87</v>
      </c>
      <c r="O69" s="11">
        <v>79</v>
      </c>
      <c r="Q69" s="11">
        <v>60</v>
      </c>
      <c r="R69" s="11" t="s">
        <v>1</v>
      </c>
      <c r="S69" s="11">
        <v>18</v>
      </c>
      <c r="U69" s="23" t="str">
        <f t="shared" si="3"/>
        <v>OK</v>
      </c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3:43" x14ac:dyDescent="0.25">
      <c r="C70" s="11">
        <v>61</v>
      </c>
      <c r="D70" s="11">
        <v>30</v>
      </c>
      <c r="E70" s="11">
        <v>31</v>
      </c>
      <c r="F70" s="11">
        <v>33</v>
      </c>
      <c r="G70" s="11">
        <v>40</v>
      </c>
      <c r="H70" s="11">
        <v>34</v>
      </c>
      <c r="I70" s="11">
        <v>42</v>
      </c>
      <c r="J70" s="11">
        <v>44</v>
      </c>
      <c r="K70" s="11">
        <v>48</v>
      </c>
      <c r="L70" s="11">
        <v>49</v>
      </c>
      <c r="M70" s="11">
        <v>52</v>
      </c>
      <c r="N70" s="11">
        <v>57</v>
      </c>
      <c r="O70" s="11">
        <v>62</v>
      </c>
      <c r="Q70" s="11">
        <v>61</v>
      </c>
      <c r="R70" s="11" t="s">
        <v>1</v>
      </c>
      <c r="S70" s="11">
        <v>19</v>
      </c>
      <c r="U70" s="23" t="str">
        <f t="shared" si="3"/>
        <v>OK</v>
      </c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3:43" x14ac:dyDescent="0.25">
      <c r="C71" s="11">
        <v>62</v>
      </c>
      <c r="D71" s="11">
        <v>52</v>
      </c>
      <c r="E71" s="11">
        <v>57</v>
      </c>
      <c r="F71" s="11">
        <v>61</v>
      </c>
      <c r="G71" s="11">
        <v>61</v>
      </c>
      <c r="H71" s="11">
        <v>60</v>
      </c>
      <c r="I71" s="11">
        <v>62</v>
      </c>
      <c r="J71" s="11">
        <v>68</v>
      </c>
      <c r="K71" s="11">
        <v>71</v>
      </c>
      <c r="L71" s="11">
        <v>70</v>
      </c>
      <c r="M71" s="11">
        <v>74</v>
      </c>
      <c r="N71" s="11">
        <v>74</v>
      </c>
      <c r="O71" s="11">
        <v>71</v>
      </c>
      <c r="Q71" s="11">
        <v>62</v>
      </c>
      <c r="R71" s="11" t="s">
        <v>1</v>
      </c>
      <c r="S71" s="11">
        <v>22</v>
      </c>
      <c r="U71" s="23" t="str">
        <f t="shared" si="3"/>
        <v>OK</v>
      </c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3:43" x14ac:dyDescent="0.25">
      <c r="C72" s="11">
        <v>63</v>
      </c>
      <c r="D72" s="11">
        <v>20</v>
      </c>
      <c r="E72" s="11">
        <v>20</v>
      </c>
      <c r="F72" s="11">
        <v>19</v>
      </c>
      <c r="G72" s="11">
        <v>29</v>
      </c>
      <c r="H72" s="11">
        <v>23</v>
      </c>
      <c r="I72" s="11">
        <v>30</v>
      </c>
      <c r="J72" s="11">
        <v>34</v>
      </c>
      <c r="K72" s="11">
        <v>33</v>
      </c>
      <c r="L72" s="11">
        <v>43</v>
      </c>
      <c r="M72" s="11">
        <v>39</v>
      </c>
      <c r="N72" s="11">
        <v>47</v>
      </c>
      <c r="O72" s="11">
        <v>55</v>
      </c>
      <c r="Q72" s="11">
        <v>63</v>
      </c>
      <c r="R72" s="11" t="s">
        <v>1</v>
      </c>
      <c r="S72" s="11">
        <v>22</v>
      </c>
      <c r="U72" s="23" t="str">
        <f t="shared" si="3"/>
        <v>OK</v>
      </c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3:43" x14ac:dyDescent="0.25">
      <c r="C73" s="11">
        <v>64</v>
      </c>
      <c r="D73" s="11">
        <v>46</v>
      </c>
      <c r="E73" s="11">
        <v>49</v>
      </c>
      <c r="F73" s="11">
        <v>49</v>
      </c>
      <c r="G73" s="11">
        <v>54</v>
      </c>
      <c r="H73" s="11">
        <v>52</v>
      </c>
      <c r="I73" s="11">
        <v>57</v>
      </c>
      <c r="J73" s="11">
        <v>60</v>
      </c>
      <c r="K73" s="11">
        <v>65</v>
      </c>
      <c r="L73" s="11">
        <v>61</v>
      </c>
      <c r="M73" s="11">
        <v>65</v>
      </c>
      <c r="N73" s="11">
        <v>68</v>
      </c>
      <c r="O73" s="11">
        <v>68</v>
      </c>
      <c r="Q73" s="11">
        <v>64</v>
      </c>
      <c r="R73" s="11" t="s">
        <v>0</v>
      </c>
      <c r="S73" s="11">
        <v>25</v>
      </c>
      <c r="U73" s="23" t="str">
        <f t="shared" si="3"/>
        <v>OK</v>
      </c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3:43" x14ac:dyDescent="0.25">
      <c r="C74" s="11">
        <v>65</v>
      </c>
      <c r="D74" s="11">
        <v>71</v>
      </c>
      <c r="E74" s="11">
        <v>81</v>
      </c>
      <c r="F74" s="11">
        <v>81</v>
      </c>
      <c r="G74" s="11">
        <v>87</v>
      </c>
      <c r="H74" s="11">
        <v>81</v>
      </c>
      <c r="I74" s="11">
        <v>78</v>
      </c>
      <c r="J74" s="11">
        <v>88</v>
      </c>
      <c r="K74" s="11">
        <v>87</v>
      </c>
      <c r="L74" s="11">
        <v>95</v>
      </c>
      <c r="M74" s="11">
        <v>89</v>
      </c>
      <c r="N74" s="11">
        <v>85</v>
      </c>
      <c r="O74" s="11">
        <v>77</v>
      </c>
      <c r="Q74" s="11">
        <v>65</v>
      </c>
      <c r="R74" s="11" t="s">
        <v>1</v>
      </c>
      <c r="S74" s="11">
        <v>22</v>
      </c>
      <c r="U74" s="23" t="str">
        <f t="shared" si="3"/>
        <v>OK</v>
      </c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3:43" x14ac:dyDescent="0.25">
      <c r="C75" s="11">
        <v>66</v>
      </c>
      <c r="D75" s="11">
        <v>47</v>
      </c>
      <c r="E75" s="11">
        <v>52</v>
      </c>
      <c r="F75" s="11">
        <v>50</v>
      </c>
      <c r="G75" s="11">
        <v>56</v>
      </c>
      <c r="H75" s="11">
        <v>54</v>
      </c>
      <c r="I75" s="11">
        <v>60</v>
      </c>
      <c r="J75" s="11">
        <v>61</v>
      </c>
      <c r="K75" s="11">
        <v>67</v>
      </c>
      <c r="L75" s="11">
        <v>65</v>
      </c>
      <c r="M75" s="11">
        <v>69</v>
      </c>
      <c r="N75" s="11">
        <v>70</v>
      </c>
      <c r="O75" s="11">
        <v>70</v>
      </c>
      <c r="Q75" s="11">
        <v>66</v>
      </c>
      <c r="R75" s="11" t="s">
        <v>0</v>
      </c>
      <c r="S75" s="11">
        <v>22</v>
      </c>
      <c r="U75" s="23" t="str">
        <f t="shared" ref="U75:U109" si="4">IF(OR(R75="M",R75="F"),"OK","Check")</f>
        <v>OK</v>
      </c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3:43" x14ac:dyDescent="0.25">
      <c r="C76" s="11">
        <v>67</v>
      </c>
      <c r="D76" s="11">
        <v>8</v>
      </c>
      <c r="E76" s="11">
        <v>3</v>
      </c>
      <c r="F76" s="11">
        <v>1</v>
      </c>
      <c r="G76" s="11">
        <v>15</v>
      </c>
      <c r="H76" s="11">
        <v>1</v>
      </c>
      <c r="I76" s="11">
        <v>13</v>
      </c>
      <c r="J76" s="11">
        <v>18</v>
      </c>
      <c r="K76" s="11">
        <v>14</v>
      </c>
      <c r="L76" s="11">
        <v>12</v>
      </c>
      <c r="M76" s="11">
        <v>26</v>
      </c>
      <c r="N76" s="11">
        <v>38</v>
      </c>
      <c r="O76" s="11">
        <v>50</v>
      </c>
      <c r="Q76" s="11">
        <v>67</v>
      </c>
      <c r="R76" s="11" t="s">
        <v>1</v>
      </c>
      <c r="S76" s="11">
        <v>18</v>
      </c>
      <c r="U76" s="23" t="str">
        <f t="shared" si="4"/>
        <v>OK</v>
      </c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3:43" x14ac:dyDescent="0.25">
      <c r="C77" s="11">
        <v>68</v>
      </c>
      <c r="D77" s="11">
        <v>32</v>
      </c>
      <c r="E77" s="11">
        <v>34</v>
      </c>
      <c r="F77" s="11">
        <v>35</v>
      </c>
      <c r="G77" s="11">
        <v>43</v>
      </c>
      <c r="H77" s="11">
        <v>37</v>
      </c>
      <c r="I77" s="11">
        <v>44</v>
      </c>
      <c r="J77" s="11">
        <v>46</v>
      </c>
      <c r="K77" s="11">
        <v>49</v>
      </c>
      <c r="L77" s="11">
        <v>50</v>
      </c>
      <c r="M77" s="11">
        <v>55</v>
      </c>
      <c r="N77" s="11">
        <v>59</v>
      </c>
      <c r="O77" s="11">
        <v>63</v>
      </c>
      <c r="Q77" s="11">
        <v>68</v>
      </c>
      <c r="R77" s="11" t="s">
        <v>1</v>
      </c>
      <c r="S77" s="11">
        <v>24</v>
      </c>
      <c r="U77" s="23" t="str">
        <f t="shared" si="4"/>
        <v>OK</v>
      </c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3:43" x14ac:dyDescent="0.25">
      <c r="C78" s="11">
        <v>69</v>
      </c>
      <c r="D78" s="11">
        <v>50</v>
      </c>
      <c r="E78" s="11">
        <v>53</v>
      </c>
      <c r="F78" s="11">
        <v>58</v>
      </c>
      <c r="G78" s="11">
        <v>59</v>
      </c>
      <c r="H78" s="11">
        <v>58</v>
      </c>
      <c r="I78" s="11">
        <v>61</v>
      </c>
      <c r="J78" s="11">
        <v>62</v>
      </c>
      <c r="K78" s="11">
        <v>70</v>
      </c>
      <c r="L78" s="11">
        <v>67</v>
      </c>
      <c r="M78" s="11">
        <v>71</v>
      </c>
      <c r="N78" s="11">
        <v>71</v>
      </c>
      <c r="O78" s="11">
        <v>70</v>
      </c>
      <c r="Q78" s="11">
        <v>69</v>
      </c>
      <c r="R78" s="11" t="s">
        <v>0</v>
      </c>
      <c r="S78" s="11">
        <v>18</v>
      </c>
      <c r="U78" s="23" t="str">
        <f t="shared" si="4"/>
        <v>OK</v>
      </c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3:43" x14ac:dyDescent="0.25">
      <c r="C79" s="11">
        <v>70</v>
      </c>
      <c r="D79" s="11">
        <v>69</v>
      </c>
      <c r="E79" s="11">
        <v>76</v>
      </c>
      <c r="F79" s="11">
        <v>78</v>
      </c>
      <c r="G79" s="11">
        <v>77</v>
      </c>
      <c r="H79" s="11">
        <v>78</v>
      </c>
      <c r="I79" s="11">
        <v>73</v>
      </c>
      <c r="J79" s="11">
        <v>81</v>
      </c>
      <c r="K79" s="11">
        <v>86</v>
      </c>
      <c r="L79" s="11">
        <v>90</v>
      </c>
      <c r="M79" s="11">
        <v>88</v>
      </c>
      <c r="N79" s="11">
        <v>84</v>
      </c>
      <c r="O79" s="11">
        <v>76</v>
      </c>
      <c r="Q79" s="11">
        <v>70</v>
      </c>
      <c r="R79" s="11" t="s">
        <v>1</v>
      </c>
      <c r="S79" s="11">
        <v>21</v>
      </c>
      <c r="U79" s="23" t="str">
        <f t="shared" si="4"/>
        <v>OK</v>
      </c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3:43" x14ac:dyDescent="0.25">
      <c r="C80" s="11">
        <v>71</v>
      </c>
      <c r="D80" s="11">
        <v>16</v>
      </c>
      <c r="E80" s="11">
        <v>18</v>
      </c>
      <c r="F80" s="11">
        <v>15</v>
      </c>
      <c r="G80" s="11">
        <v>28</v>
      </c>
      <c r="H80" s="11">
        <v>20</v>
      </c>
      <c r="I80" s="11">
        <v>27</v>
      </c>
      <c r="J80" s="11">
        <v>31</v>
      </c>
      <c r="K80" s="11">
        <v>26</v>
      </c>
      <c r="L80" s="11">
        <v>32</v>
      </c>
      <c r="M80" s="11">
        <v>36</v>
      </c>
      <c r="N80" s="11">
        <v>45</v>
      </c>
      <c r="O80" s="11">
        <v>54</v>
      </c>
      <c r="Q80" s="11">
        <v>71</v>
      </c>
      <c r="R80" s="11" t="s">
        <v>1</v>
      </c>
      <c r="S80" s="11">
        <v>20</v>
      </c>
      <c r="U80" s="23" t="str">
        <f t="shared" si="4"/>
        <v>OK</v>
      </c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3:43" x14ac:dyDescent="0.25">
      <c r="C81" s="11">
        <v>72</v>
      </c>
      <c r="D81" s="11">
        <v>48</v>
      </c>
      <c r="E81" s="11">
        <v>52</v>
      </c>
      <c r="F81" s="11">
        <v>54</v>
      </c>
      <c r="G81" s="11">
        <v>58</v>
      </c>
      <c r="H81" s="11">
        <v>55</v>
      </c>
      <c r="I81" s="11">
        <v>61</v>
      </c>
      <c r="J81" s="11">
        <v>62</v>
      </c>
      <c r="K81" s="11">
        <v>67</v>
      </c>
      <c r="L81" s="11">
        <v>65</v>
      </c>
      <c r="M81" s="11">
        <v>70</v>
      </c>
      <c r="N81" s="11">
        <v>71</v>
      </c>
      <c r="O81" s="11">
        <v>70</v>
      </c>
      <c r="Q81" s="11">
        <v>72</v>
      </c>
      <c r="R81" s="11" t="s">
        <v>0</v>
      </c>
      <c r="S81" s="11">
        <v>24</v>
      </c>
      <c r="U81" s="23" t="str">
        <f t="shared" si="4"/>
        <v>OK</v>
      </c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3:43" x14ac:dyDescent="0.25">
      <c r="C82" s="11">
        <v>73</v>
      </c>
      <c r="D82" s="11">
        <v>58</v>
      </c>
      <c r="E82" s="11">
        <v>65</v>
      </c>
      <c r="F82" s="11">
        <v>66</v>
      </c>
      <c r="G82" s="11">
        <v>69</v>
      </c>
      <c r="H82" s="11">
        <v>72</v>
      </c>
      <c r="I82" s="11">
        <v>70</v>
      </c>
      <c r="J82" s="11">
        <v>79</v>
      </c>
      <c r="K82" s="11">
        <v>77</v>
      </c>
      <c r="L82" s="11">
        <v>80</v>
      </c>
      <c r="M82" s="11">
        <v>78</v>
      </c>
      <c r="N82" s="11">
        <v>77</v>
      </c>
      <c r="O82" s="11">
        <v>74</v>
      </c>
      <c r="Q82" s="11">
        <v>73</v>
      </c>
      <c r="R82" s="11" t="s">
        <v>0</v>
      </c>
      <c r="S82" s="11">
        <v>20</v>
      </c>
      <c r="U82" s="23" t="str">
        <f t="shared" si="4"/>
        <v>OK</v>
      </c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3:43" x14ac:dyDescent="0.25">
      <c r="C83" s="11">
        <v>74</v>
      </c>
      <c r="D83" s="11">
        <v>15</v>
      </c>
      <c r="E83" s="11">
        <v>16</v>
      </c>
      <c r="F83" s="11">
        <v>11</v>
      </c>
      <c r="G83" s="11">
        <v>22</v>
      </c>
      <c r="H83" s="11">
        <v>18</v>
      </c>
      <c r="I83" s="11">
        <v>26</v>
      </c>
      <c r="J83" s="11">
        <v>27</v>
      </c>
      <c r="K83" s="11">
        <v>24</v>
      </c>
      <c r="L83" s="11">
        <v>21</v>
      </c>
      <c r="M83" s="11">
        <v>33</v>
      </c>
      <c r="N83" s="11">
        <v>43</v>
      </c>
      <c r="O83" s="11">
        <v>53</v>
      </c>
      <c r="Q83" s="11">
        <v>74</v>
      </c>
      <c r="R83" s="11" t="s">
        <v>1</v>
      </c>
      <c r="S83" s="11">
        <v>21</v>
      </c>
      <c r="U83" s="23" t="str">
        <f t="shared" si="4"/>
        <v>OK</v>
      </c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3:43" x14ac:dyDescent="0.25">
      <c r="C84" s="11">
        <v>75</v>
      </c>
      <c r="D84" s="11">
        <v>34</v>
      </c>
      <c r="E84" s="11">
        <v>35</v>
      </c>
      <c r="F84" s="11">
        <v>39</v>
      </c>
      <c r="G84" s="11">
        <v>45</v>
      </c>
      <c r="H84" s="11">
        <v>38</v>
      </c>
      <c r="I84" s="11">
        <v>45</v>
      </c>
      <c r="J84" s="11">
        <v>47</v>
      </c>
      <c r="K84" s="11">
        <v>53</v>
      </c>
      <c r="L84" s="11">
        <v>50</v>
      </c>
      <c r="M84" s="11">
        <v>55</v>
      </c>
      <c r="N84" s="11">
        <v>59</v>
      </c>
      <c r="O84" s="11">
        <v>63</v>
      </c>
      <c r="Q84" s="11">
        <v>75</v>
      </c>
      <c r="R84" s="11" t="s">
        <v>0</v>
      </c>
      <c r="S84" s="11">
        <v>20</v>
      </c>
      <c r="U84" s="23" t="str">
        <f t="shared" si="4"/>
        <v>OK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3:43" x14ac:dyDescent="0.25">
      <c r="C85" s="11">
        <v>76</v>
      </c>
      <c r="D85" s="11">
        <v>72</v>
      </c>
      <c r="E85" s="11">
        <v>82</v>
      </c>
      <c r="F85" s="11">
        <v>82</v>
      </c>
      <c r="G85" s="11">
        <v>89</v>
      </c>
      <c r="H85" s="11">
        <v>81</v>
      </c>
      <c r="I85" s="11">
        <v>78</v>
      </c>
      <c r="J85" s="11">
        <v>88</v>
      </c>
      <c r="K85" s="11">
        <v>90</v>
      </c>
      <c r="L85" s="11">
        <v>97</v>
      </c>
      <c r="M85" s="11">
        <v>89</v>
      </c>
      <c r="N85" s="11">
        <v>85</v>
      </c>
      <c r="O85" s="11">
        <v>78</v>
      </c>
      <c r="Q85" s="11">
        <v>76</v>
      </c>
      <c r="R85" s="11" t="s">
        <v>1</v>
      </c>
      <c r="S85" s="11">
        <v>22</v>
      </c>
      <c r="U85" s="23" t="str">
        <f t="shared" si="4"/>
        <v>OK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3:43" x14ac:dyDescent="0.25">
      <c r="C86" s="11">
        <v>77</v>
      </c>
      <c r="D86" s="11">
        <v>37</v>
      </c>
      <c r="E86" s="11">
        <v>39</v>
      </c>
      <c r="F86" s="11">
        <v>42</v>
      </c>
      <c r="G86" s="11">
        <v>48</v>
      </c>
      <c r="H86" s="11">
        <v>42</v>
      </c>
      <c r="I86" s="11">
        <v>49</v>
      </c>
      <c r="J86" s="11">
        <v>51</v>
      </c>
      <c r="K86" s="11">
        <v>56</v>
      </c>
      <c r="L86" s="11">
        <v>53</v>
      </c>
      <c r="M86" s="11">
        <v>59</v>
      </c>
      <c r="N86" s="11">
        <v>63</v>
      </c>
      <c r="O86" s="11">
        <v>65</v>
      </c>
      <c r="Q86" s="11">
        <v>77</v>
      </c>
      <c r="R86" s="11" t="s">
        <v>0</v>
      </c>
      <c r="S86" s="11">
        <v>24</v>
      </c>
      <c r="U86" s="23" t="str">
        <f t="shared" si="4"/>
        <v>OK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3:43" x14ac:dyDescent="0.25">
      <c r="C87" s="11">
        <v>78</v>
      </c>
      <c r="D87" s="11">
        <v>22</v>
      </c>
      <c r="E87" s="11">
        <v>22</v>
      </c>
      <c r="F87" s="11">
        <v>24</v>
      </c>
      <c r="G87" s="11">
        <v>31</v>
      </c>
      <c r="H87" s="11">
        <v>25</v>
      </c>
      <c r="I87" s="11">
        <v>32</v>
      </c>
      <c r="J87" s="11">
        <v>36</v>
      </c>
      <c r="K87" s="11">
        <v>37</v>
      </c>
      <c r="L87" s="11">
        <v>44</v>
      </c>
      <c r="M87" s="11">
        <v>42</v>
      </c>
      <c r="N87" s="11">
        <v>49</v>
      </c>
      <c r="O87" s="11">
        <v>57</v>
      </c>
      <c r="Q87" s="11">
        <v>78</v>
      </c>
      <c r="R87" s="11" t="s">
        <v>0</v>
      </c>
      <c r="S87" s="11">
        <v>22</v>
      </c>
      <c r="U87" s="23" t="str">
        <f t="shared" si="4"/>
        <v>OK</v>
      </c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3:43" x14ac:dyDescent="0.25">
      <c r="C88" s="11">
        <v>79</v>
      </c>
      <c r="D88" s="11">
        <v>54</v>
      </c>
      <c r="E88" s="11">
        <v>61</v>
      </c>
      <c r="F88" s="11">
        <v>62</v>
      </c>
      <c r="G88" s="11">
        <v>65</v>
      </c>
      <c r="H88" s="11">
        <v>64</v>
      </c>
      <c r="I88" s="11">
        <v>67</v>
      </c>
      <c r="J88" s="11">
        <v>72</v>
      </c>
      <c r="K88" s="11">
        <v>73</v>
      </c>
      <c r="L88" s="11">
        <v>74</v>
      </c>
      <c r="M88" s="11">
        <v>76</v>
      </c>
      <c r="N88" s="11">
        <v>75</v>
      </c>
      <c r="O88" s="11">
        <v>72</v>
      </c>
      <c r="Q88" s="11">
        <v>79</v>
      </c>
      <c r="R88" s="11" t="s">
        <v>1</v>
      </c>
      <c r="S88" s="11">
        <v>27</v>
      </c>
      <c r="U88" s="23" t="str">
        <f t="shared" si="4"/>
        <v>OK</v>
      </c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3:43" x14ac:dyDescent="0.25">
      <c r="C89" s="11">
        <v>80</v>
      </c>
      <c r="D89" s="11">
        <v>16</v>
      </c>
      <c r="E89" s="11">
        <v>18</v>
      </c>
      <c r="F89" s="11">
        <v>16</v>
      </c>
      <c r="G89" s="11">
        <v>28</v>
      </c>
      <c r="H89" s="11">
        <v>21</v>
      </c>
      <c r="I89" s="11">
        <v>28</v>
      </c>
      <c r="J89" s="11">
        <v>31</v>
      </c>
      <c r="K89" s="11">
        <v>27</v>
      </c>
      <c r="L89" s="11">
        <v>32</v>
      </c>
      <c r="M89" s="11">
        <v>37</v>
      </c>
      <c r="N89" s="11">
        <v>46</v>
      </c>
      <c r="O89" s="11">
        <v>54</v>
      </c>
      <c r="Q89" s="11">
        <v>80</v>
      </c>
      <c r="R89" s="11" t="s">
        <v>1</v>
      </c>
      <c r="S89" s="11">
        <v>19</v>
      </c>
      <c r="U89" s="23" t="str">
        <f t="shared" si="4"/>
        <v>OK</v>
      </c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3:43" x14ac:dyDescent="0.25">
      <c r="C90" s="11">
        <v>81</v>
      </c>
      <c r="D90" s="11">
        <v>69</v>
      </c>
      <c r="E90" s="11">
        <v>73</v>
      </c>
      <c r="F90" s="11">
        <v>77</v>
      </c>
      <c r="G90" s="11">
        <v>76</v>
      </c>
      <c r="H90" s="11">
        <v>77</v>
      </c>
      <c r="I90" s="11">
        <v>73</v>
      </c>
      <c r="J90" s="11">
        <v>81</v>
      </c>
      <c r="K90" s="11">
        <v>84</v>
      </c>
      <c r="L90" s="11">
        <v>84</v>
      </c>
      <c r="M90" s="11">
        <v>88</v>
      </c>
      <c r="N90" s="11">
        <v>84</v>
      </c>
      <c r="O90" s="11">
        <v>76</v>
      </c>
      <c r="Q90" s="11">
        <v>81</v>
      </c>
      <c r="R90" s="11" t="s">
        <v>1</v>
      </c>
      <c r="S90" s="11">
        <v>19</v>
      </c>
      <c r="U90" s="23" t="str">
        <f t="shared" si="4"/>
        <v>OK</v>
      </c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3:43" x14ac:dyDescent="0.25">
      <c r="C91" s="11">
        <v>82</v>
      </c>
      <c r="D91" s="11">
        <v>49</v>
      </c>
      <c r="E91" s="11">
        <v>53</v>
      </c>
      <c r="F91" s="11">
        <v>54</v>
      </c>
      <c r="G91" s="11">
        <v>58</v>
      </c>
      <c r="H91" s="11">
        <v>58</v>
      </c>
      <c r="I91" s="11">
        <v>61</v>
      </c>
      <c r="J91" s="11">
        <v>62</v>
      </c>
      <c r="K91" s="11">
        <v>68</v>
      </c>
      <c r="L91" s="11">
        <v>66</v>
      </c>
      <c r="M91" s="11">
        <v>70</v>
      </c>
      <c r="N91" s="11">
        <v>71</v>
      </c>
      <c r="O91" s="11">
        <v>70</v>
      </c>
      <c r="Q91" s="11">
        <v>82</v>
      </c>
      <c r="R91" s="11" t="s">
        <v>0</v>
      </c>
      <c r="S91" s="11">
        <v>22</v>
      </c>
      <c r="U91" s="23" t="str">
        <f t="shared" si="4"/>
        <v>OK</v>
      </c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3:43" x14ac:dyDescent="0.25">
      <c r="C92" s="11">
        <v>83</v>
      </c>
      <c r="D92" s="11">
        <v>42</v>
      </c>
      <c r="E92" s="11">
        <v>46</v>
      </c>
      <c r="F92" s="11">
        <v>45</v>
      </c>
      <c r="G92" s="11">
        <v>51</v>
      </c>
      <c r="H92" s="11">
        <v>46</v>
      </c>
      <c r="I92" s="11">
        <v>52</v>
      </c>
      <c r="J92" s="11">
        <v>55</v>
      </c>
      <c r="K92" s="11">
        <v>61</v>
      </c>
      <c r="L92" s="11">
        <v>58</v>
      </c>
      <c r="M92" s="11">
        <v>62</v>
      </c>
      <c r="N92" s="11">
        <v>65</v>
      </c>
      <c r="O92" s="11">
        <v>67</v>
      </c>
      <c r="Q92" s="11">
        <v>83</v>
      </c>
      <c r="R92" s="11" t="s">
        <v>0</v>
      </c>
      <c r="S92" s="11">
        <v>23</v>
      </c>
      <c r="U92" s="23" t="str">
        <f t="shared" si="4"/>
        <v>OK</v>
      </c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3:43" x14ac:dyDescent="0.25">
      <c r="C93" s="11">
        <v>84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  <c r="J93" s="11">
        <v>1</v>
      </c>
      <c r="K93" s="11">
        <v>4</v>
      </c>
      <c r="L93" s="11">
        <v>1</v>
      </c>
      <c r="M93" s="11">
        <v>7</v>
      </c>
      <c r="N93" s="11">
        <v>23</v>
      </c>
      <c r="O93" s="11">
        <v>43</v>
      </c>
      <c r="Q93" s="11">
        <v>84</v>
      </c>
      <c r="R93" s="11" t="s">
        <v>1</v>
      </c>
      <c r="S93" s="11">
        <v>22</v>
      </c>
      <c r="U93" s="23" t="str">
        <f t="shared" si="4"/>
        <v>OK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3:43" x14ac:dyDescent="0.25">
      <c r="C94" s="11">
        <v>85</v>
      </c>
      <c r="D94" s="11">
        <v>39</v>
      </c>
      <c r="E94" s="11">
        <v>41</v>
      </c>
      <c r="F94" s="11">
        <v>42</v>
      </c>
      <c r="G94" s="11">
        <v>48</v>
      </c>
      <c r="H94" s="11">
        <v>44</v>
      </c>
      <c r="I94" s="11">
        <v>50</v>
      </c>
      <c r="J94" s="11">
        <v>52</v>
      </c>
      <c r="K94" s="11">
        <v>58</v>
      </c>
      <c r="L94" s="11">
        <v>55</v>
      </c>
      <c r="M94" s="11">
        <v>61</v>
      </c>
      <c r="N94" s="11">
        <v>64</v>
      </c>
      <c r="O94" s="11">
        <v>65</v>
      </c>
      <c r="Q94" s="11">
        <v>85</v>
      </c>
      <c r="R94" s="11" t="s">
        <v>1</v>
      </c>
      <c r="S94" s="11">
        <v>23</v>
      </c>
      <c r="U94" s="23" t="str">
        <f t="shared" si="4"/>
        <v>OK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3:43" x14ac:dyDescent="0.25">
      <c r="C95" s="11">
        <v>86</v>
      </c>
      <c r="D95" s="11">
        <v>37</v>
      </c>
      <c r="E95" s="11">
        <v>39</v>
      </c>
      <c r="F95" s="11">
        <v>41</v>
      </c>
      <c r="G95" s="11">
        <v>48</v>
      </c>
      <c r="H95" s="11">
        <v>41</v>
      </c>
      <c r="I95" s="11">
        <v>49</v>
      </c>
      <c r="J95" s="11">
        <v>51</v>
      </c>
      <c r="K95" s="11">
        <v>55</v>
      </c>
      <c r="L95" s="11">
        <v>53</v>
      </c>
      <c r="M95" s="11">
        <v>59</v>
      </c>
      <c r="N95" s="11">
        <v>62</v>
      </c>
      <c r="O95" s="11">
        <v>64</v>
      </c>
      <c r="Q95" s="11">
        <v>86</v>
      </c>
      <c r="R95" s="11" t="s">
        <v>0</v>
      </c>
      <c r="S95" s="11">
        <v>23</v>
      </c>
      <c r="U95" s="23" t="str">
        <f t="shared" si="4"/>
        <v>OK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3:43" x14ac:dyDescent="0.25">
      <c r="C96" s="11">
        <v>87</v>
      </c>
      <c r="D96" s="11">
        <v>68</v>
      </c>
      <c r="E96" s="11">
        <v>70</v>
      </c>
      <c r="F96" s="11">
        <v>71</v>
      </c>
      <c r="G96" s="11">
        <v>74</v>
      </c>
      <c r="H96" s="11">
        <v>76</v>
      </c>
      <c r="I96" s="11">
        <v>73</v>
      </c>
      <c r="J96" s="11">
        <v>81</v>
      </c>
      <c r="K96" s="11">
        <v>82</v>
      </c>
      <c r="L96" s="11">
        <v>84</v>
      </c>
      <c r="M96" s="11">
        <v>84</v>
      </c>
      <c r="N96" s="11">
        <v>81</v>
      </c>
      <c r="O96" s="11">
        <v>76</v>
      </c>
      <c r="Q96" s="11">
        <v>87</v>
      </c>
      <c r="R96" s="11" t="s">
        <v>0</v>
      </c>
      <c r="S96" s="11">
        <v>21</v>
      </c>
      <c r="U96" s="23" t="str">
        <f t="shared" si="4"/>
        <v>OK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3:43" x14ac:dyDescent="0.25">
      <c r="C97" s="11">
        <v>88</v>
      </c>
      <c r="D97" s="11">
        <v>57</v>
      </c>
      <c r="E97" s="11">
        <v>65</v>
      </c>
      <c r="F97" s="11">
        <v>66</v>
      </c>
      <c r="G97" s="11">
        <v>68</v>
      </c>
      <c r="H97" s="11">
        <v>71</v>
      </c>
      <c r="I97" s="11">
        <v>69</v>
      </c>
      <c r="J97" s="11">
        <v>79</v>
      </c>
      <c r="K97" s="11">
        <v>76</v>
      </c>
      <c r="L97" s="11">
        <v>80</v>
      </c>
      <c r="M97" s="11">
        <v>78</v>
      </c>
      <c r="N97" s="11">
        <v>77</v>
      </c>
      <c r="O97" s="11">
        <v>73</v>
      </c>
      <c r="Q97" s="11">
        <v>88</v>
      </c>
      <c r="R97" s="11" t="s">
        <v>1</v>
      </c>
      <c r="S97" s="11">
        <v>27</v>
      </c>
      <c r="U97" s="23" t="str">
        <f t="shared" si="4"/>
        <v>OK</v>
      </c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3:43" x14ac:dyDescent="0.25">
      <c r="C98" s="11">
        <v>89</v>
      </c>
      <c r="D98" s="11">
        <v>65</v>
      </c>
      <c r="E98" s="11">
        <v>67</v>
      </c>
      <c r="F98" s="11">
        <v>68</v>
      </c>
      <c r="G98" s="11">
        <v>73</v>
      </c>
      <c r="H98" s="11">
        <v>76</v>
      </c>
      <c r="I98" s="11">
        <v>72</v>
      </c>
      <c r="J98" s="11">
        <v>80</v>
      </c>
      <c r="K98" s="11">
        <v>81</v>
      </c>
      <c r="L98" s="11">
        <v>81</v>
      </c>
      <c r="M98" s="11">
        <v>82</v>
      </c>
      <c r="N98" s="11">
        <v>80</v>
      </c>
      <c r="O98" s="11">
        <v>75</v>
      </c>
      <c r="Q98" s="11">
        <v>89</v>
      </c>
      <c r="R98" s="11" t="s">
        <v>0</v>
      </c>
      <c r="S98" s="11">
        <v>26</v>
      </c>
      <c r="U98" s="23" t="str">
        <f t="shared" si="4"/>
        <v>OK</v>
      </c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3:43" x14ac:dyDescent="0.25">
      <c r="C99" s="11">
        <v>90</v>
      </c>
      <c r="D99" s="11">
        <v>90</v>
      </c>
      <c r="E99" s="11">
        <v>97</v>
      </c>
      <c r="F99" s="11">
        <v>99</v>
      </c>
      <c r="G99" s="11">
        <v>100</v>
      </c>
      <c r="H99" s="11">
        <v>100</v>
      </c>
      <c r="I99" s="11">
        <v>89</v>
      </c>
      <c r="J99" s="11">
        <v>100</v>
      </c>
      <c r="K99" s="11">
        <v>99</v>
      </c>
      <c r="L99" s="11">
        <v>100</v>
      </c>
      <c r="M99" s="11">
        <v>100</v>
      </c>
      <c r="N99" s="11">
        <v>94</v>
      </c>
      <c r="O99" s="11">
        <v>83</v>
      </c>
      <c r="Q99" s="11">
        <v>90</v>
      </c>
      <c r="R99" s="11" t="s">
        <v>1</v>
      </c>
      <c r="S99" s="11">
        <v>20</v>
      </c>
      <c r="U99" s="23" t="str">
        <f t="shared" si="4"/>
        <v>OK</v>
      </c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3:43" x14ac:dyDescent="0.25">
      <c r="C100" s="11">
        <v>91</v>
      </c>
      <c r="D100" s="11">
        <v>29</v>
      </c>
      <c r="E100" s="11">
        <v>29</v>
      </c>
      <c r="F100" s="11">
        <v>32</v>
      </c>
      <c r="G100" s="11">
        <v>40</v>
      </c>
      <c r="H100" s="11">
        <v>34</v>
      </c>
      <c r="I100" s="11">
        <v>41</v>
      </c>
      <c r="J100" s="11">
        <v>44</v>
      </c>
      <c r="K100" s="11">
        <v>47</v>
      </c>
      <c r="L100" s="11">
        <v>49</v>
      </c>
      <c r="M100" s="11">
        <v>51</v>
      </c>
      <c r="N100" s="11">
        <v>56</v>
      </c>
      <c r="O100" s="11">
        <v>61</v>
      </c>
      <c r="Q100" s="11">
        <v>91</v>
      </c>
      <c r="R100" s="11" t="s">
        <v>0</v>
      </c>
      <c r="S100" s="11">
        <v>25</v>
      </c>
      <c r="U100" s="23" t="str">
        <f t="shared" si="4"/>
        <v>OK</v>
      </c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3:43" x14ac:dyDescent="0.25">
      <c r="C101" s="11">
        <v>92</v>
      </c>
      <c r="D101" s="11">
        <v>36</v>
      </c>
      <c r="E101" s="11">
        <v>38</v>
      </c>
      <c r="F101" s="11">
        <v>41</v>
      </c>
      <c r="G101" s="11">
        <v>48</v>
      </c>
      <c r="H101" s="11">
        <v>40</v>
      </c>
      <c r="I101" s="11">
        <v>48</v>
      </c>
      <c r="J101" s="11">
        <v>50</v>
      </c>
      <c r="K101" s="11">
        <v>55</v>
      </c>
      <c r="L101" s="11">
        <v>52</v>
      </c>
      <c r="M101" s="11">
        <v>58</v>
      </c>
      <c r="N101" s="11">
        <v>62</v>
      </c>
      <c r="O101" s="11">
        <v>64</v>
      </c>
      <c r="Q101" s="11">
        <v>92</v>
      </c>
      <c r="R101" s="11" t="s">
        <v>1</v>
      </c>
      <c r="S101" s="11">
        <v>19</v>
      </c>
      <c r="U101" s="23" t="str">
        <f t="shared" si="4"/>
        <v>OK</v>
      </c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3:43" x14ac:dyDescent="0.25">
      <c r="C102" s="11">
        <v>93</v>
      </c>
      <c r="D102" s="11">
        <v>23</v>
      </c>
      <c r="E102" s="11">
        <v>24</v>
      </c>
      <c r="F102" s="11">
        <v>29</v>
      </c>
      <c r="G102" s="11">
        <v>32</v>
      </c>
      <c r="H102" s="11">
        <v>27</v>
      </c>
      <c r="I102" s="11">
        <v>37</v>
      </c>
      <c r="J102" s="11">
        <v>38</v>
      </c>
      <c r="K102" s="11">
        <v>39</v>
      </c>
      <c r="L102" s="11">
        <v>47</v>
      </c>
      <c r="M102" s="11">
        <v>42</v>
      </c>
      <c r="N102" s="11">
        <v>50</v>
      </c>
      <c r="O102" s="11">
        <v>57</v>
      </c>
      <c r="Q102" s="11">
        <v>93</v>
      </c>
      <c r="R102" s="11" t="s">
        <v>1</v>
      </c>
      <c r="S102" s="11">
        <v>24</v>
      </c>
      <c r="U102" s="23" t="str">
        <f t="shared" si="4"/>
        <v>OK</v>
      </c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3:43" x14ac:dyDescent="0.25">
      <c r="C103" s="11">
        <v>94</v>
      </c>
      <c r="D103" s="11">
        <v>53</v>
      </c>
      <c r="E103" s="11">
        <v>58</v>
      </c>
      <c r="F103" s="11">
        <v>61</v>
      </c>
      <c r="G103" s="11">
        <v>63</v>
      </c>
      <c r="H103" s="11">
        <v>61</v>
      </c>
      <c r="I103" s="11">
        <v>65</v>
      </c>
      <c r="J103" s="11">
        <v>71</v>
      </c>
      <c r="K103" s="11">
        <v>72</v>
      </c>
      <c r="L103" s="11">
        <v>72</v>
      </c>
      <c r="M103" s="11">
        <v>75</v>
      </c>
      <c r="N103" s="11">
        <v>74</v>
      </c>
      <c r="O103" s="11">
        <v>71</v>
      </c>
      <c r="Q103" s="11">
        <v>94</v>
      </c>
      <c r="R103" s="11" t="s">
        <v>0</v>
      </c>
      <c r="S103" s="11">
        <v>18</v>
      </c>
      <c r="U103" s="23" t="str">
        <f t="shared" si="4"/>
        <v>OK</v>
      </c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3:43" x14ac:dyDescent="0.25">
      <c r="C104" s="11">
        <v>95</v>
      </c>
      <c r="D104" s="11">
        <v>56</v>
      </c>
      <c r="E104" s="11">
        <v>62</v>
      </c>
      <c r="F104" s="11">
        <v>63</v>
      </c>
      <c r="G104" s="11">
        <v>66</v>
      </c>
      <c r="H104" s="11">
        <v>69</v>
      </c>
      <c r="I104" s="11">
        <v>67</v>
      </c>
      <c r="J104" s="11">
        <v>74</v>
      </c>
      <c r="K104" s="11">
        <v>75</v>
      </c>
      <c r="L104" s="11">
        <v>78</v>
      </c>
      <c r="M104" s="11">
        <v>78</v>
      </c>
      <c r="N104" s="11">
        <v>76</v>
      </c>
      <c r="O104" s="11">
        <v>72</v>
      </c>
      <c r="Q104" s="11">
        <v>95</v>
      </c>
      <c r="R104" s="11" t="s">
        <v>1</v>
      </c>
      <c r="S104" s="11">
        <v>22</v>
      </c>
      <c r="U104" s="23" t="str">
        <f t="shared" si="4"/>
        <v>OK</v>
      </c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3:43" x14ac:dyDescent="0.25">
      <c r="C105" s="11">
        <v>96</v>
      </c>
      <c r="D105" s="11">
        <v>78</v>
      </c>
      <c r="E105" s="11">
        <v>85</v>
      </c>
      <c r="F105" s="11">
        <v>86</v>
      </c>
      <c r="G105" s="11">
        <v>92</v>
      </c>
      <c r="H105" s="11">
        <v>93</v>
      </c>
      <c r="I105" s="11">
        <v>83</v>
      </c>
      <c r="J105" s="11">
        <v>90</v>
      </c>
      <c r="K105" s="11">
        <v>94</v>
      </c>
      <c r="L105" s="11">
        <v>100</v>
      </c>
      <c r="M105" s="11">
        <v>92</v>
      </c>
      <c r="N105" s="11">
        <v>87</v>
      </c>
      <c r="O105" s="11">
        <v>79</v>
      </c>
      <c r="Q105" s="11">
        <v>96</v>
      </c>
      <c r="R105" s="11" t="s">
        <v>1</v>
      </c>
      <c r="S105" s="11">
        <v>18</v>
      </c>
      <c r="U105" s="23" t="str">
        <f t="shared" si="4"/>
        <v>OK</v>
      </c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3:43" x14ac:dyDescent="0.25">
      <c r="C106" s="11">
        <v>97</v>
      </c>
      <c r="D106" s="11">
        <v>52</v>
      </c>
      <c r="E106" s="11">
        <v>58</v>
      </c>
      <c r="F106" s="11">
        <v>61</v>
      </c>
      <c r="G106" s="11">
        <v>62</v>
      </c>
      <c r="H106" s="11">
        <v>61</v>
      </c>
      <c r="I106" s="11">
        <v>62</v>
      </c>
      <c r="J106" s="11">
        <v>69</v>
      </c>
      <c r="K106" s="11">
        <v>72</v>
      </c>
      <c r="L106" s="11">
        <v>71</v>
      </c>
      <c r="M106" s="11">
        <v>75</v>
      </c>
      <c r="N106" s="11">
        <v>74</v>
      </c>
      <c r="O106" s="11">
        <v>71</v>
      </c>
      <c r="Q106" s="11">
        <v>97</v>
      </c>
      <c r="R106" s="11" t="s">
        <v>1</v>
      </c>
      <c r="S106" s="11">
        <v>19</v>
      </c>
      <c r="U106" s="23" t="str">
        <f t="shared" si="4"/>
        <v>OK</v>
      </c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3:43" x14ac:dyDescent="0.25">
      <c r="C107" s="11">
        <v>98</v>
      </c>
      <c r="D107" s="11">
        <v>31</v>
      </c>
      <c r="E107" s="11">
        <v>31</v>
      </c>
      <c r="F107" s="11">
        <v>34</v>
      </c>
      <c r="G107" s="11">
        <v>42</v>
      </c>
      <c r="H107" s="11">
        <v>34</v>
      </c>
      <c r="I107" s="11">
        <v>42</v>
      </c>
      <c r="J107" s="11">
        <v>44</v>
      </c>
      <c r="K107" s="11">
        <v>49</v>
      </c>
      <c r="L107" s="11">
        <v>49</v>
      </c>
      <c r="M107" s="11">
        <v>52</v>
      </c>
      <c r="N107" s="11">
        <v>57</v>
      </c>
      <c r="O107" s="11">
        <v>62</v>
      </c>
      <c r="Q107" s="11">
        <v>98</v>
      </c>
      <c r="R107" s="11" t="s">
        <v>0</v>
      </c>
      <c r="S107" s="11">
        <v>18</v>
      </c>
      <c r="U107" s="23" t="str">
        <f t="shared" si="4"/>
        <v>OK</v>
      </c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3:43" x14ac:dyDescent="0.25">
      <c r="C108" s="11">
        <v>99</v>
      </c>
      <c r="D108" s="11">
        <v>36</v>
      </c>
      <c r="E108" s="11">
        <v>37</v>
      </c>
      <c r="F108" s="11">
        <v>40</v>
      </c>
      <c r="G108" s="11">
        <v>47</v>
      </c>
      <c r="H108" s="11">
        <v>39</v>
      </c>
      <c r="I108" s="11">
        <v>48</v>
      </c>
      <c r="J108" s="11">
        <v>50</v>
      </c>
      <c r="K108" s="11">
        <v>55</v>
      </c>
      <c r="L108" s="11">
        <v>51</v>
      </c>
      <c r="M108" s="11">
        <v>57</v>
      </c>
      <c r="N108" s="11">
        <v>61</v>
      </c>
      <c r="O108" s="11">
        <v>64</v>
      </c>
      <c r="Q108" s="11">
        <v>99</v>
      </c>
      <c r="R108" s="11" t="s">
        <v>0</v>
      </c>
      <c r="S108" s="11">
        <v>21</v>
      </c>
      <c r="U108" s="23" t="str">
        <f t="shared" si="4"/>
        <v>OK</v>
      </c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3:43" x14ac:dyDescent="0.25">
      <c r="C109" s="11">
        <v>100</v>
      </c>
      <c r="D109" s="11">
        <v>40</v>
      </c>
      <c r="E109" s="11">
        <v>44</v>
      </c>
      <c r="F109" s="11">
        <v>43</v>
      </c>
      <c r="G109" s="11">
        <v>50</v>
      </c>
      <c r="H109" s="11">
        <v>46</v>
      </c>
      <c r="I109" s="11">
        <v>51</v>
      </c>
      <c r="J109" s="11">
        <v>54</v>
      </c>
      <c r="K109" s="11">
        <v>59</v>
      </c>
      <c r="L109" s="11">
        <v>56</v>
      </c>
      <c r="M109" s="11">
        <v>62</v>
      </c>
      <c r="N109" s="11">
        <v>65</v>
      </c>
      <c r="O109" s="11">
        <v>66</v>
      </c>
      <c r="Q109" s="11">
        <v>100</v>
      </c>
      <c r="R109" s="11" t="s">
        <v>0</v>
      </c>
      <c r="S109" s="11">
        <v>21</v>
      </c>
      <c r="U109" s="23" t="str">
        <f t="shared" si="4"/>
        <v>OK</v>
      </c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</sheetData>
  <sortState ref="B7:S106">
    <sortCondition ref="B7:B10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4:E23"/>
  <sheetViews>
    <sheetView zoomScale="85" zoomScaleNormal="85" workbookViewId="0">
      <selection activeCell="C8" sqref="C8"/>
    </sheetView>
  </sheetViews>
  <sheetFormatPr defaultRowHeight="15" x14ac:dyDescent="0.25"/>
  <cols>
    <col min="3" max="3" width="19.5703125" bestFit="1" customWidth="1"/>
  </cols>
  <sheetData>
    <row r="4" spans="3:5" x14ac:dyDescent="0.25">
      <c r="C4" s="12" t="s">
        <v>23</v>
      </c>
      <c r="D4" s="13">
        <v>100</v>
      </c>
      <c r="E4" s="15" t="s">
        <v>37</v>
      </c>
    </row>
    <row r="5" spans="3:5" x14ac:dyDescent="0.25">
      <c r="C5" s="12" t="s">
        <v>28</v>
      </c>
      <c r="D5" s="13">
        <v>12</v>
      </c>
      <c r="E5" s="15" t="s">
        <v>38</v>
      </c>
    </row>
    <row r="6" spans="3:5" x14ac:dyDescent="0.25">
      <c r="E6" s="15"/>
    </row>
    <row r="7" spans="3:5" x14ac:dyDescent="0.25">
      <c r="C7" s="12" t="s">
        <v>19</v>
      </c>
      <c r="D7" s="14">
        <v>0.5</v>
      </c>
      <c r="E7" s="15" t="s">
        <v>39</v>
      </c>
    </row>
    <row r="8" spans="3:5" x14ac:dyDescent="0.25">
      <c r="E8" s="15"/>
    </row>
    <row r="9" spans="3:5" x14ac:dyDescent="0.25">
      <c r="C9" s="4" t="s">
        <v>24</v>
      </c>
      <c r="E9" s="15"/>
    </row>
    <row r="10" spans="3:5" x14ac:dyDescent="0.25">
      <c r="C10" s="12" t="s">
        <v>25</v>
      </c>
      <c r="D10" s="13">
        <v>40</v>
      </c>
      <c r="E10" s="15" t="s">
        <v>40</v>
      </c>
    </row>
    <row r="11" spans="3:5" x14ac:dyDescent="0.25">
      <c r="C11" s="12" t="s">
        <v>26</v>
      </c>
      <c r="D11" s="13">
        <v>66</v>
      </c>
      <c r="E11" s="15" t="s">
        <v>41</v>
      </c>
    </row>
    <row r="12" spans="3:5" x14ac:dyDescent="0.25">
      <c r="E12" s="15"/>
    </row>
    <row r="13" spans="3:5" x14ac:dyDescent="0.25">
      <c r="C13" s="12" t="s">
        <v>30</v>
      </c>
      <c r="D13" s="14">
        <v>0.1</v>
      </c>
      <c r="E13" s="15" t="s">
        <v>42</v>
      </c>
    </row>
    <row r="17" spans="3:4" x14ac:dyDescent="0.25">
      <c r="C17" s="6" t="s">
        <v>32</v>
      </c>
    </row>
    <row r="19" spans="3:4" x14ac:dyDescent="0.25">
      <c r="C19" s="7"/>
      <c r="D19" t="s">
        <v>33</v>
      </c>
    </row>
    <row r="20" spans="3:4" x14ac:dyDescent="0.25">
      <c r="C20" s="8"/>
      <c r="D20" t="s">
        <v>33</v>
      </c>
    </row>
    <row r="21" spans="3:4" x14ac:dyDescent="0.25">
      <c r="C21" s="9"/>
      <c r="D21" t="s">
        <v>34</v>
      </c>
    </row>
    <row r="22" spans="3:4" x14ac:dyDescent="0.25">
      <c r="C22" s="10"/>
      <c r="D22" t="s">
        <v>35</v>
      </c>
    </row>
    <row r="23" spans="3:4" x14ac:dyDescent="0.25">
      <c r="C23" s="22"/>
      <c r="D2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C2:V105"/>
  <sheetViews>
    <sheetView zoomScale="85" zoomScaleNormal="85" workbookViewId="0"/>
  </sheetViews>
  <sheetFormatPr defaultRowHeight="15" x14ac:dyDescent="0.25"/>
  <cols>
    <col min="3" max="3" width="12.140625" bestFit="1" customWidth="1"/>
    <col min="6" max="6" width="13.5703125" bestFit="1" customWidth="1"/>
    <col min="8" max="8" width="13.5703125" bestFit="1" customWidth="1"/>
    <col min="17" max="17" width="9.7109375" bestFit="1" customWidth="1"/>
    <col min="20" max="20" width="17.28515625" bestFit="1" customWidth="1"/>
    <col min="21" max="21" width="11.5703125" bestFit="1" customWidth="1"/>
  </cols>
  <sheetData>
    <row r="2" spans="3:22" x14ac:dyDescent="0.25">
      <c r="C2" s="12" t="s">
        <v>43</v>
      </c>
      <c r="D2" s="23" t="str">
        <f>IF(COUNTA(D6:D105)=no_students,"OK","Check")</f>
        <v>OK</v>
      </c>
      <c r="E2" s="23" t="str">
        <f>IF(COUNTA(E6:E105)=no_students,"OK","Check")</f>
        <v>OK</v>
      </c>
      <c r="F2" s="23" t="str">
        <f>IF(COUNTA(F6:F105)=no_students,"OK","Check")</f>
        <v>OK</v>
      </c>
      <c r="K2" s="5"/>
    </row>
    <row r="3" spans="3:22" x14ac:dyDescent="0.25">
      <c r="R3" s="4" t="s">
        <v>10</v>
      </c>
    </row>
    <row r="5" spans="3:22" x14ac:dyDescent="0.25">
      <c r="C5" s="18" t="s">
        <v>56</v>
      </c>
      <c r="D5" s="18" t="s">
        <v>20</v>
      </c>
      <c r="E5" s="18" t="s">
        <v>21</v>
      </c>
      <c r="F5" s="18" t="s">
        <v>22</v>
      </c>
      <c r="I5" s="18" t="s">
        <v>0</v>
      </c>
      <c r="J5" s="18" t="s">
        <v>1</v>
      </c>
    </row>
    <row r="6" spans="3:22" x14ac:dyDescent="0.25">
      <c r="C6" s="18">
        <v>1</v>
      </c>
      <c r="D6" s="21" t="str">
        <f>Data!R10</f>
        <v>M</v>
      </c>
      <c r="E6" s="21">
        <f>Data!S10</f>
        <v>19</v>
      </c>
      <c r="F6" s="19">
        <f>AVERAGE(Data!D10:O10)</f>
        <v>51.666666666666664</v>
      </c>
      <c r="H6" s="12" t="s">
        <v>22</v>
      </c>
      <c r="I6" s="19">
        <f>SUMIF($D$6:$D$105,I$5,$F$6:$F$105)/COUNTIF($D$6:$D$105,I$5)</f>
        <v>48.909863945578223</v>
      </c>
      <c r="J6" s="19">
        <f>SUMIF($D$6:$D$105,J$5,$F$6:$F$105)/COUNTIF($D$6:$D$105,J$5)</f>
        <v>56.759803921568619</v>
      </c>
      <c r="R6" s="18" t="s">
        <v>11</v>
      </c>
      <c r="S6" s="21">
        <f>MIN($E$6:$E$105)</f>
        <v>18</v>
      </c>
    </row>
    <row r="7" spans="3:22" x14ac:dyDescent="0.25">
      <c r="C7" s="18">
        <v>2</v>
      </c>
      <c r="D7" s="21" t="str">
        <f>Data!R11</f>
        <v>M</v>
      </c>
      <c r="E7" s="21">
        <f>Data!S11</f>
        <v>26</v>
      </c>
      <c r="F7" s="19">
        <f>AVERAGE(Data!D11:O11)</f>
        <v>35.583333333333336</v>
      </c>
      <c r="R7" s="18" t="s">
        <v>12</v>
      </c>
      <c r="S7" s="21">
        <f>MAX($E$6:$E$105)</f>
        <v>33</v>
      </c>
    </row>
    <row r="8" spans="3:22" x14ac:dyDescent="0.25">
      <c r="C8" s="18">
        <v>3</v>
      </c>
      <c r="D8" s="21" t="str">
        <f>Data!R12</f>
        <v>M</v>
      </c>
      <c r="E8" s="21">
        <f>Data!S12</f>
        <v>24</v>
      </c>
      <c r="F8" s="19">
        <f>AVERAGE(Data!D12:O12)</f>
        <v>10.083333333333334</v>
      </c>
    </row>
    <row r="9" spans="3:22" x14ac:dyDescent="0.25">
      <c r="C9" s="18">
        <v>4</v>
      </c>
      <c r="D9" s="21" t="str">
        <f>Data!R13</f>
        <v>F</v>
      </c>
      <c r="E9" s="21">
        <f>Data!S13</f>
        <v>25</v>
      </c>
      <c r="F9" s="19">
        <f>AVERAGE(Data!D13:O13)</f>
        <v>40.666666666666664</v>
      </c>
      <c r="Q9" s="18" t="s">
        <v>53</v>
      </c>
      <c r="R9" s="18" t="s">
        <v>12</v>
      </c>
      <c r="S9" s="18" t="s">
        <v>11</v>
      </c>
      <c r="T9" s="18" t="s">
        <v>50</v>
      </c>
      <c r="U9" s="18" t="s">
        <v>51</v>
      </c>
      <c r="V9" s="18" t="s">
        <v>52</v>
      </c>
    </row>
    <row r="10" spans="3:22" x14ac:dyDescent="0.25">
      <c r="C10" s="18">
        <v>5</v>
      </c>
      <c r="D10" s="21" t="str">
        <f>Data!R14</f>
        <v>F</v>
      </c>
      <c r="E10" s="21">
        <f>Data!S14</f>
        <v>21</v>
      </c>
      <c r="F10" s="19">
        <f>AVERAGE(Data!D14:O14)</f>
        <v>73.833333333333329</v>
      </c>
      <c r="Q10" s="18" t="s">
        <v>13</v>
      </c>
      <c r="R10" s="21">
        <v>18</v>
      </c>
      <c r="S10" s="21">
        <v>20</v>
      </c>
      <c r="T10" s="21">
        <f>COUNTIF($E$6:$E$105,"&lt;="&amp;S10)</f>
        <v>37</v>
      </c>
      <c r="U10" s="25">
        <f>T10</f>
        <v>37</v>
      </c>
      <c r="V10" s="24">
        <f>U10/$U$17</f>
        <v>0.37</v>
      </c>
    </row>
    <row r="11" spans="3:22" x14ac:dyDescent="0.25">
      <c r="C11" s="18">
        <v>6</v>
      </c>
      <c r="D11" s="21" t="str">
        <f>Data!R15</f>
        <v>F</v>
      </c>
      <c r="E11" s="21">
        <f>Data!S15</f>
        <v>20</v>
      </c>
      <c r="F11" s="19">
        <f>AVERAGE(Data!D15:O15)</f>
        <v>71</v>
      </c>
      <c r="Q11" s="18" t="s">
        <v>14</v>
      </c>
      <c r="R11" s="21">
        <v>21</v>
      </c>
      <c r="S11" s="21">
        <v>23</v>
      </c>
      <c r="T11" s="21">
        <f t="shared" ref="T11:T15" si="0">COUNTIF($E$6:$E$105,"&lt;="&amp;S11)</f>
        <v>73</v>
      </c>
      <c r="U11" s="21">
        <f t="shared" ref="U11:U15" si="1">T11-T10</f>
        <v>36</v>
      </c>
      <c r="V11" s="24">
        <f t="shared" ref="V11:V15" si="2">U11/$U$17</f>
        <v>0.36</v>
      </c>
    </row>
    <row r="12" spans="3:22" x14ac:dyDescent="0.25">
      <c r="C12" s="18">
        <v>7</v>
      </c>
      <c r="D12" s="21" t="str">
        <f>Data!R16</f>
        <v>M</v>
      </c>
      <c r="E12" s="21">
        <f>Data!S16</f>
        <v>26</v>
      </c>
      <c r="F12" s="19">
        <f>AVERAGE(Data!D16:O16)</f>
        <v>53.75</v>
      </c>
      <c r="Q12" s="18" t="s">
        <v>15</v>
      </c>
      <c r="R12" s="21">
        <v>24</v>
      </c>
      <c r="S12" s="21">
        <v>26</v>
      </c>
      <c r="T12" s="21">
        <f t="shared" si="0"/>
        <v>94</v>
      </c>
      <c r="U12" s="21">
        <f t="shared" si="1"/>
        <v>21</v>
      </c>
      <c r="V12" s="24">
        <f t="shared" si="2"/>
        <v>0.21</v>
      </c>
    </row>
    <row r="13" spans="3:22" x14ac:dyDescent="0.25">
      <c r="C13" s="18">
        <v>8</v>
      </c>
      <c r="D13" s="21" t="str">
        <f>Data!R17</f>
        <v>F</v>
      </c>
      <c r="E13" s="21">
        <f>Data!S17</f>
        <v>23</v>
      </c>
      <c r="F13" s="19">
        <f>AVERAGE(Data!D17:O17)</f>
        <v>56.5</v>
      </c>
      <c r="Q13" s="18" t="s">
        <v>16</v>
      </c>
      <c r="R13" s="21">
        <v>27</v>
      </c>
      <c r="S13" s="21">
        <v>29</v>
      </c>
      <c r="T13" s="21">
        <f t="shared" si="0"/>
        <v>97</v>
      </c>
      <c r="U13" s="21">
        <f t="shared" si="1"/>
        <v>3</v>
      </c>
      <c r="V13" s="24">
        <f t="shared" si="2"/>
        <v>0.03</v>
      </c>
    </row>
    <row r="14" spans="3:22" x14ac:dyDescent="0.25">
      <c r="C14" s="18">
        <v>9</v>
      </c>
      <c r="D14" s="21" t="str">
        <f>Data!R18</f>
        <v>M</v>
      </c>
      <c r="E14" s="21">
        <f>Data!S18</f>
        <v>21</v>
      </c>
      <c r="F14" s="19">
        <f>AVERAGE(Data!D18:O18)</f>
        <v>81.833333333333329</v>
      </c>
      <c r="Q14" s="18" t="s">
        <v>17</v>
      </c>
      <c r="R14" s="21">
        <v>30</v>
      </c>
      <c r="S14" s="21">
        <v>32</v>
      </c>
      <c r="T14" s="21">
        <f t="shared" si="0"/>
        <v>99</v>
      </c>
      <c r="U14" s="21">
        <f t="shared" si="1"/>
        <v>2</v>
      </c>
      <c r="V14" s="24">
        <f t="shared" si="2"/>
        <v>0.02</v>
      </c>
    </row>
    <row r="15" spans="3:22" x14ac:dyDescent="0.25">
      <c r="C15" s="18">
        <v>10</v>
      </c>
      <c r="D15" s="21" t="str">
        <f>Data!R19</f>
        <v>F</v>
      </c>
      <c r="E15" s="21">
        <f>Data!S19</f>
        <v>24</v>
      </c>
      <c r="F15" s="19">
        <f>AVERAGE(Data!D19:O19)</f>
        <v>50.666666666666664</v>
      </c>
      <c r="Q15" s="18" t="s">
        <v>18</v>
      </c>
      <c r="R15" s="21">
        <v>33</v>
      </c>
      <c r="S15" s="21">
        <v>35</v>
      </c>
      <c r="T15" s="21">
        <f t="shared" si="0"/>
        <v>100</v>
      </c>
      <c r="U15" s="21">
        <f t="shared" si="1"/>
        <v>1</v>
      </c>
      <c r="V15" s="24">
        <f t="shared" si="2"/>
        <v>0.01</v>
      </c>
    </row>
    <row r="16" spans="3:22" x14ac:dyDescent="0.25">
      <c r="C16" s="18">
        <v>11</v>
      </c>
      <c r="D16" s="21" t="str">
        <f>Data!R20</f>
        <v>F</v>
      </c>
      <c r="E16" s="21">
        <f>Data!S20</f>
        <v>18</v>
      </c>
      <c r="F16" s="19">
        <f>AVERAGE(Data!D20:O20)</f>
        <v>75.75</v>
      </c>
    </row>
    <row r="17" spans="3:21" x14ac:dyDescent="0.25">
      <c r="C17" s="18">
        <v>12</v>
      </c>
      <c r="D17" s="21" t="str">
        <f>Data!R21</f>
        <v>F</v>
      </c>
      <c r="E17" s="21">
        <f>Data!S21</f>
        <v>19</v>
      </c>
      <c r="F17" s="19">
        <f>AVERAGE(Data!D21:O21)</f>
        <v>41.916666666666664</v>
      </c>
      <c r="T17" s="18" t="s">
        <v>7</v>
      </c>
      <c r="U17" s="21">
        <f>SUM(U10:U15)</f>
        <v>100</v>
      </c>
    </row>
    <row r="18" spans="3:21" x14ac:dyDescent="0.25">
      <c r="C18" s="18">
        <v>13</v>
      </c>
      <c r="D18" s="21" t="str">
        <f>Data!R22</f>
        <v>F</v>
      </c>
      <c r="E18" s="21">
        <f>Data!S22</f>
        <v>22</v>
      </c>
      <c r="F18" s="19">
        <f>AVERAGE(Data!D22:O22)</f>
        <v>63.333333333333336</v>
      </c>
      <c r="T18" s="18" t="s">
        <v>8</v>
      </c>
      <c r="U18" s="21">
        <f>no_students</f>
        <v>100</v>
      </c>
    </row>
    <row r="19" spans="3:21" x14ac:dyDescent="0.25">
      <c r="C19" s="18">
        <v>14</v>
      </c>
      <c r="D19" s="21" t="str">
        <f>Data!R23</f>
        <v>M</v>
      </c>
      <c r="E19" s="21">
        <f>Data!S23</f>
        <v>23</v>
      </c>
      <c r="F19" s="19">
        <f>AVERAGE(Data!D23:O23)</f>
        <v>46.166666666666664</v>
      </c>
      <c r="T19" s="18" t="s">
        <v>9</v>
      </c>
      <c r="U19" s="23" t="str">
        <f>IF(U18-U17=0,"OK","Check")</f>
        <v>OK</v>
      </c>
    </row>
    <row r="20" spans="3:21" x14ac:dyDescent="0.25">
      <c r="C20" s="18">
        <v>15</v>
      </c>
      <c r="D20" s="21" t="str">
        <f>Data!R24</f>
        <v>F</v>
      </c>
      <c r="E20" s="21">
        <f>Data!S24</f>
        <v>21</v>
      </c>
      <c r="F20" s="19">
        <f>AVERAGE(Data!D24:O24)</f>
        <v>44.583333333333336</v>
      </c>
    </row>
    <row r="21" spans="3:21" x14ac:dyDescent="0.25">
      <c r="C21" s="18">
        <v>16</v>
      </c>
      <c r="D21" s="21" t="str">
        <f>Data!R25</f>
        <v>F</v>
      </c>
      <c r="E21" s="21">
        <f>Data!S25</f>
        <v>33</v>
      </c>
      <c r="F21" s="19">
        <f>AVERAGE(Data!D25:O25)</f>
        <v>33.583333333333336</v>
      </c>
    </row>
    <row r="22" spans="3:21" x14ac:dyDescent="0.25">
      <c r="C22" s="18">
        <v>17</v>
      </c>
      <c r="D22" s="21" t="str">
        <f>Data!R26</f>
        <v>F</v>
      </c>
      <c r="E22" s="21">
        <f>Data!S26</f>
        <v>21</v>
      </c>
      <c r="F22" s="19">
        <f>AVERAGE(Data!D26:O26)</f>
        <v>43.166666666666664</v>
      </c>
    </row>
    <row r="23" spans="3:21" x14ac:dyDescent="0.25">
      <c r="C23" s="18">
        <v>18</v>
      </c>
      <c r="D23" s="21" t="str">
        <f>Data!R27</f>
        <v>M</v>
      </c>
      <c r="E23" s="21">
        <f>Data!S27</f>
        <v>18</v>
      </c>
      <c r="F23" s="19">
        <f>AVERAGE(Data!D27:O27)</f>
        <v>18.166666666666668</v>
      </c>
    </row>
    <row r="24" spans="3:21" x14ac:dyDescent="0.25">
      <c r="C24" s="18">
        <v>19</v>
      </c>
      <c r="D24" s="21" t="str">
        <f>Data!R28</f>
        <v>F</v>
      </c>
      <c r="E24" s="21">
        <f>Data!S28</f>
        <v>18</v>
      </c>
      <c r="F24" s="19">
        <f>AVERAGE(Data!D28:O28)</f>
        <v>57.166666666666664</v>
      </c>
      <c r="H24" s="4" t="s">
        <v>36</v>
      </c>
    </row>
    <row r="25" spans="3:21" x14ac:dyDescent="0.25">
      <c r="C25" s="18">
        <v>20</v>
      </c>
      <c r="D25" s="21" t="str">
        <f>Data!R29</f>
        <v>F</v>
      </c>
      <c r="E25" s="21">
        <f>Data!S29</f>
        <v>19</v>
      </c>
      <c r="F25" s="19">
        <f>AVERAGE(Data!D29:O29)</f>
        <v>62.166666666666664</v>
      </c>
      <c r="H25" s="12" t="s">
        <v>46</v>
      </c>
      <c r="I25" s="19">
        <f>MAX($F$6:$F$105)</f>
        <v>98.583333333333329</v>
      </c>
      <c r="J25" t="s">
        <v>48</v>
      </c>
    </row>
    <row r="26" spans="3:21" x14ac:dyDescent="0.25">
      <c r="C26" s="18">
        <v>21</v>
      </c>
      <c r="D26" s="21" t="str">
        <f>Data!R30</f>
        <v>M</v>
      </c>
      <c r="E26" s="21">
        <f>Data!S30</f>
        <v>23</v>
      </c>
      <c r="F26" s="19">
        <f>AVERAGE(Data!D30:O30)</f>
        <v>68.833333333333329</v>
      </c>
      <c r="H26" s="12" t="s">
        <v>47</v>
      </c>
      <c r="I26" s="19">
        <f>MIN($F$6:$F$105)</f>
        <v>7.083333333333333</v>
      </c>
      <c r="J26" t="s">
        <v>48</v>
      </c>
    </row>
    <row r="27" spans="3:21" x14ac:dyDescent="0.25">
      <c r="C27" s="18">
        <v>22</v>
      </c>
      <c r="D27" s="21" t="str">
        <f>Data!R31</f>
        <v>F</v>
      </c>
      <c r="E27" s="21">
        <f>Data!S31</f>
        <v>26</v>
      </c>
      <c r="F27" s="19">
        <f>AVERAGE(Data!D31:O31)</f>
        <v>48.166666666666664</v>
      </c>
    </row>
    <row r="28" spans="3:21" x14ac:dyDescent="0.25">
      <c r="C28" s="18">
        <v>23</v>
      </c>
      <c r="D28" s="21" t="str">
        <f>Data!R32</f>
        <v>F</v>
      </c>
      <c r="E28" s="21">
        <f>Data!S32</f>
        <v>22</v>
      </c>
      <c r="F28" s="19">
        <f>AVERAGE(Data!D32:O32)</f>
        <v>38.916666666666664</v>
      </c>
      <c r="H28" s="12" t="s">
        <v>4</v>
      </c>
      <c r="I28" s="19">
        <f>AVERAGE(F6:F105)</f>
        <v>52.913333333333355</v>
      </c>
    </row>
    <row r="29" spans="3:21" x14ac:dyDescent="0.25">
      <c r="C29" s="18">
        <v>24</v>
      </c>
      <c r="D29" s="21" t="str">
        <f>Data!R33</f>
        <v>F</v>
      </c>
      <c r="E29" s="21">
        <f>Data!S33</f>
        <v>24</v>
      </c>
      <c r="F29" s="19">
        <f>AVERAGE(Data!D33:O33)</f>
        <v>55</v>
      </c>
      <c r="H29" s="12" t="s">
        <v>4</v>
      </c>
      <c r="I29" s="19">
        <f>(I6*COUNTIF($D$6:$D$105,"M")+J6*COUNTIF($D$6:$D$105,"F"))/no_students</f>
        <v>52.91333333333332</v>
      </c>
      <c r="J29" s="27"/>
    </row>
    <row r="30" spans="3:21" x14ac:dyDescent="0.25">
      <c r="C30" s="18">
        <v>25</v>
      </c>
      <c r="D30" s="21" t="str">
        <f>Data!R34</f>
        <v>M</v>
      </c>
      <c r="E30" s="21">
        <f>Data!S34</f>
        <v>32</v>
      </c>
      <c r="F30" s="19">
        <f>AVERAGE(Data!D34:O34)</f>
        <v>27</v>
      </c>
      <c r="H30" s="28" t="s">
        <v>9</v>
      </c>
      <c r="I30" s="23" t="str">
        <f>IF(ABS(I28-I29)&lt;0.0001,"OK","Check")</f>
        <v>OK</v>
      </c>
    </row>
    <row r="31" spans="3:21" x14ac:dyDescent="0.25">
      <c r="C31" s="18">
        <v>26</v>
      </c>
      <c r="D31" s="21" t="str">
        <f>Data!R35</f>
        <v>M</v>
      </c>
      <c r="E31" s="21">
        <f>Data!S35</f>
        <v>18</v>
      </c>
      <c r="F31" s="19">
        <f>AVERAGE(Data!D35:O35)</f>
        <v>14.333333333333334</v>
      </c>
    </row>
    <row r="32" spans="3:21" x14ac:dyDescent="0.25">
      <c r="C32" s="18">
        <v>27</v>
      </c>
      <c r="D32" s="21" t="str">
        <f>Data!R36</f>
        <v>F</v>
      </c>
      <c r="E32" s="21">
        <f>Data!S36</f>
        <v>18</v>
      </c>
      <c r="F32" s="19">
        <f>AVERAGE(Data!D36:O36)</f>
        <v>54.666666666666664</v>
      </c>
    </row>
    <row r="33" spans="3:6" x14ac:dyDescent="0.25">
      <c r="C33" s="18">
        <v>28</v>
      </c>
      <c r="D33" s="21" t="str">
        <f>Data!R37</f>
        <v>M</v>
      </c>
      <c r="E33" s="21">
        <f>Data!S37</f>
        <v>24</v>
      </c>
      <c r="F33" s="19">
        <f>AVERAGE(Data!D37:O37)</f>
        <v>89.166666666666671</v>
      </c>
    </row>
    <row r="34" spans="3:6" x14ac:dyDescent="0.25">
      <c r="C34" s="18">
        <v>29</v>
      </c>
      <c r="D34" s="21" t="str">
        <f>Data!R38</f>
        <v>M</v>
      </c>
      <c r="E34" s="21">
        <f>Data!S38</f>
        <v>25</v>
      </c>
      <c r="F34" s="19">
        <f>AVERAGE(Data!D38:O38)</f>
        <v>39.583333333333336</v>
      </c>
    </row>
    <row r="35" spans="3:6" x14ac:dyDescent="0.25">
      <c r="C35" s="18">
        <v>30</v>
      </c>
      <c r="D35" s="21" t="str">
        <f>Data!R39</f>
        <v>F</v>
      </c>
      <c r="E35" s="21">
        <f>Data!S39</f>
        <v>18</v>
      </c>
      <c r="F35" s="19">
        <f>AVERAGE(Data!D39:O39)</f>
        <v>73.25</v>
      </c>
    </row>
    <row r="36" spans="3:6" x14ac:dyDescent="0.25">
      <c r="C36" s="18">
        <v>31</v>
      </c>
      <c r="D36" s="21" t="str">
        <f>Data!R40</f>
        <v>M</v>
      </c>
      <c r="E36" s="21">
        <f>Data!S40</f>
        <v>28</v>
      </c>
      <c r="F36" s="19">
        <f>AVERAGE(Data!D40:O40)</f>
        <v>39.083333333333336</v>
      </c>
    </row>
    <row r="37" spans="3:6" x14ac:dyDescent="0.25">
      <c r="C37" s="18">
        <v>32</v>
      </c>
      <c r="D37" s="21" t="str">
        <f>Data!R41</f>
        <v>M</v>
      </c>
      <c r="E37" s="21">
        <f>Data!S41</f>
        <v>21</v>
      </c>
      <c r="F37" s="19">
        <f>AVERAGE(Data!D41:O41)</f>
        <v>41.333333333333336</v>
      </c>
    </row>
    <row r="38" spans="3:6" x14ac:dyDescent="0.25">
      <c r="C38" s="18">
        <v>33</v>
      </c>
      <c r="D38" s="21" t="str">
        <f>Data!R42</f>
        <v>M</v>
      </c>
      <c r="E38" s="21">
        <f>Data!S42</f>
        <v>23</v>
      </c>
      <c r="F38" s="19">
        <f>AVERAGE(Data!D42:O42)</f>
        <v>55.416666666666664</v>
      </c>
    </row>
    <row r="39" spans="3:6" x14ac:dyDescent="0.25">
      <c r="C39" s="18">
        <v>34</v>
      </c>
      <c r="D39" s="21" t="str">
        <f>Data!R43</f>
        <v>M</v>
      </c>
      <c r="E39" s="21">
        <f>Data!S43</f>
        <v>25</v>
      </c>
      <c r="F39" s="19">
        <f>AVERAGE(Data!D43:O43)</f>
        <v>34.416666666666664</v>
      </c>
    </row>
    <row r="40" spans="3:6" x14ac:dyDescent="0.25">
      <c r="C40" s="18">
        <v>35</v>
      </c>
      <c r="D40" s="21" t="str">
        <f>Data!R44</f>
        <v>M</v>
      </c>
      <c r="E40" s="21">
        <f>Data!S44</f>
        <v>19</v>
      </c>
      <c r="F40" s="19">
        <f>AVERAGE(Data!D44:O44)</f>
        <v>57</v>
      </c>
    </row>
    <row r="41" spans="3:6" x14ac:dyDescent="0.25">
      <c r="C41" s="18">
        <v>36</v>
      </c>
      <c r="D41" s="21" t="str">
        <f>Data!R45</f>
        <v>M</v>
      </c>
      <c r="E41" s="21">
        <f>Data!S45</f>
        <v>22</v>
      </c>
      <c r="F41" s="19">
        <f>AVERAGE(Data!D45:O45)</f>
        <v>38.333333333333336</v>
      </c>
    </row>
    <row r="42" spans="3:6" x14ac:dyDescent="0.25">
      <c r="C42" s="18">
        <v>37</v>
      </c>
      <c r="D42" s="21" t="str">
        <f>Data!R46</f>
        <v>M</v>
      </c>
      <c r="E42" s="21">
        <f>Data!S46</f>
        <v>24</v>
      </c>
      <c r="F42" s="19">
        <f>AVERAGE(Data!D46:O46)</f>
        <v>36.416666666666664</v>
      </c>
    </row>
    <row r="43" spans="3:6" x14ac:dyDescent="0.25">
      <c r="C43" s="18">
        <v>38</v>
      </c>
      <c r="D43" s="21" t="str">
        <f>Data!R47</f>
        <v>F</v>
      </c>
      <c r="E43" s="21">
        <f>Data!S47</f>
        <v>22</v>
      </c>
      <c r="F43" s="19">
        <f>AVERAGE(Data!D47:O47)</f>
        <v>59.833333333333336</v>
      </c>
    </row>
    <row r="44" spans="3:6" x14ac:dyDescent="0.25">
      <c r="C44" s="18">
        <v>39</v>
      </c>
      <c r="D44" s="21" t="str">
        <f>Data!R48</f>
        <v>M</v>
      </c>
      <c r="E44" s="21">
        <f>Data!S48</f>
        <v>20</v>
      </c>
      <c r="F44" s="19">
        <f>AVERAGE(Data!D48:O48)</f>
        <v>20.166666666666668</v>
      </c>
    </row>
    <row r="45" spans="3:6" x14ac:dyDescent="0.25">
      <c r="C45" s="18">
        <v>40</v>
      </c>
      <c r="D45" s="21" t="str">
        <f>Data!R49</f>
        <v>F</v>
      </c>
      <c r="E45" s="21">
        <f>Data!S49</f>
        <v>20</v>
      </c>
      <c r="F45" s="19">
        <f>AVERAGE(Data!D49:O49)</f>
        <v>80.833333333333329</v>
      </c>
    </row>
    <row r="46" spans="3:6" x14ac:dyDescent="0.25">
      <c r="C46" s="18">
        <v>41</v>
      </c>
      <c r="D46" s="21" t="str">
        <f>Data!R50</f>
        <v>M</v>
      </c>
      <c r="E46" s="21">
        <f>Data!S50</f>
        <v>30</v>
      </c>
      <c r="F46" s="19">
        <f>AVERAGE(Data!D50:O50)</f>
        <v>31.833333333333332</v>
      </c>
    </row>
    <row r="47" spans="3:6" x14ac:dyDescent="0.25">
      <c r="C47" s="18">
        <v>42</v>
      </c>
      <c r="D47" s="21" t="str">
        <f>Data!R51</f>
        <v>F</v>
      </c>
      <c r="E47" s="21">
        <f>Data!S51</f>
        <v>19</v>
      </c>
      <c r="F47" s="19">
        <f>AVERAGE(Data!D51:O51)</f>
        <v>64.166666666666671</v>
      </c>
    </row>
    <row r="48" spans="3:6" x14ac:dyDescent="0.25">
      <c r="C48" s="18">
        <v>43</v>
      </c>
      <c r="D48" s="21" t="str">
        <f>Data!R52</f>
        <v>F</v>
      </c>
      <c r="E48" s="21">
        <f>Data!S52</f>
        <v>18</v>
      </c>
      <c r="F48" s="19">
        <f>AVERAGE(Data!D52:O52)</f>
        <v>47.166666666666664</v>
      </c>
    </row>
    <row r="49" spans="3:6" x14ac:dyDescent="0.25">
      <c r="C49" s="18">
        <v>44</v>
      </c>
      <c r="D49" s="21" t="str">
        <f>Data!R53</f>
        <v>M</v>
      </c>
      <c r="E49" s="21">
        <f>Data!S53</f>
        <v>21</v>
      </c>
      <c r="F49" s="19">
        <f>AVERAGE(Data!D53:O53)</f>
        <v>70.083333333333329</v>
      </c>
    </row>
    <row r="50" spans="3:6" x14ac:dyDescent="0.25">
      <c r="C50" s="18">
        <v>45</v>
      </c>
      <c r="D50" s="21" t="str">
        <f>Data!R54</f>
        <v>M</v>
      </c>
      <c r="E50" s="21">
        <f>Data!S54</f>
        <v>22</v>
      </c>
      <c r="F50" s="19">
        <f>AVERAGE(Data!D54:O54)</f>
        <v>40.083333333333336</v>
      </c>
    </row>
    <row r="51" spans="3:6" x14ac:dyDescent="0.25">
      <c r="C51" s="18">
        <v>46</v>
      </c>
      <c r="D51" s="21" t="str">
        <f>Data!R55</f>
        <v>F</v>
      </c>
      <c r="E51" s="21">
        <f>Data!S55</f>
        <v>26</v>
      </c>
      <c r="F51" s="19">
        <f>AVERAGE(Data!D55:O55)</f>
        <v>67</v>
      </c>
    </row>
    <row r="52" spans="3:6" x14ac:dyDescent="0.25">
      <c r="C52" s="18">
        <v>47</v>
      </c>
      <c r="D52" s="21" t="str">
        <f>Data!R56</f>
        <v>M</v>
      </c>
      <c r="E52" s="21">
        <f>Data!S56</f>
        <v>18</v>
      </c>
      <c r="F52" s="19">
        <f>AVERAGE(Data!D56:O56)</f>
        <v>92.75</v>
      </c>
    </row>
    <row r="53" spans="3:6" x14ac:dyDescent="0.25">
      <c r="C53" s="18">
        <v>48</v>
      </c>
      <c r="D53" s="21" t="str">
        <f>Data!R57</f>
        <v>M</v>
      </c>
      <c r="E53" s="21">
        <f>Data!S57</f>
        <v>18</v>
      </c>
      <c r="F53" s="19">
        <f>AVERAGE(Data!D57:O57)</f>
        <v>28.25</v>
      </c>
    </row>
    <row r="54" spans="3:6" x14ac:dyDescent="0.25">
      <c r="C54" s="18">
        <v>49</v>
      </c>
      <c r="D54" s="21" t="str">
        <f>Data!R58</f>
        <v>M</v>
      </c>
      <c r="E54" s="21">
        <f>Data!S58</f>
        <v>19</v>
      </c>
      <c r="F54" s="19">
        <f>AVERAGE(Data!D58:O58)</f>
        <v>12.833333333333334</v>
      </c>
    </row>
    <row r="55" spans="3:6" x14ac:dyDescent="0.25">
      <c r="C55" s="18">
        <v>50</v>
      </c>
      <c r="D55" s="21" t="str">
        <f>Data!R59</f>
        <v>M</v>
      </c>
      <c r="E55" s="21">
        <f>Data!S59</f>
        <v>22</v>
      </c>
      <c r="F55" s="19">
        <f>AVERAGE(Data!D59:O59)</f>
        <v>58.666666666666664</v>
      </c>
    </row>
    <row r="56" spans="3:6" x14ac:dyDescent="0.25">
      <c r="C56" s="18">
        <v>51</v>
      </c>
      <c r="D56" s="21" t="str">
        <f>Data!R60</f>
        <v>F</v>
      </c>
      <c r="E56" s="21">
        <f>Data!S60</f>
        <v>18</v>
      </c>
      <c r="F56" s="19">
        <f>AVERAGE(Data!D60:O60)</f>
        <v>53.416666666666664</v>
      </c>
    </row>
    <row r="57" spans="3:6" x14ac:dyDescent="0.25">
      <c r="C57" s="18">
        <v>52</v>
      </c>
      <c r="D57" s="21" t="str">
        <f>Data!R61</f>
        <v>M</v>
      </c>
      <c r="E57" s="21">
        <f>Data!S61</f>
        <v>20</v>
      </c>
      <c r="F57" s="19">
        <f>AVERAGE(Data!D61:O61)</f>
        <v>21.916666666666668</v>
      </c>
    </row>
    <row r="58" spans="3:6" x14ac:dyDescent="0.25">
      <c r="C58" s="18">
        <v>53</v>
      </c>
      <c r="D58" s="21" t="str">
        <f>Data!R62</f>
        <v>F</v>
      </c>
      <c r="E58" s="21">
        <f>Data!S62</f>
        <v>23</v>
      </c>
      <c r="F58" s="19">
        <f>AVERAGE(Data!D62:O62)</f>
        <v>59.083333333333336</v>
      </c>
    </row>
    <row r="59" spans="3:6" x14ac:dyDescent="0.25">
      <c r="C59" s="18">
        <v>54</v>
      </c>
      <c r="D59" s="21" t="str">
        <f>Data!R63</f>
        <v>M</v>
      </c>
      <c r="E59" s="21">
        <f>Data!S63</f>
        <v>21</v>
      </c>
      <c r="F59" s="19">
        <f>AVERAGE(Data!D63:O63)</f>
        <v>47.583333333333336</v>
      </c>
    </row>
    <row r="60" spans="3:6" x14ac:dyDescent="0.25">
      <c r="C60" s="18">
        <v>55</v>
      </c>
      <c r="D60" s="21" t="str">
        <f>Data!R64</f>
        <v>F</v>
      </c>
      <c r="E60" s="21">
        <f>Data!S64</f>
        <v>23</v>
      </c>
      <c r="F60" s="19">
        <f>AVERAGE(Data!D64:O64)</f>
        <v>51</v>
      </c>
    </row>
    <row r="61" spans="3:6" x14ac:dyDescent="0.25">
      <c r="C61" s="18">
        <v>56</v>
      </c>
      <c r="D61" s="21" t="str">
        <f>Data!R65</f>
        <v>M</v>
      </c>
      <c r="E61" s="21">
        <f>Data!S65</f>
        <v>18</v>
      </c>
      <c r="F61" s="19">
        <f>AVERAGE(Data!D65:O65)</f>
        <v>30.583333333333332</v>
      </c>
    </row>
    <row r="62" spans="3:6" x14ac:dyDescent="0.25">
      <c r="C62" s="18">
        <v>57</v>
      </c>
      <c r="D62" s="21" t="str">
        <f>Data!R66</f>
        <v>F</v>
      </c>
      <c r="E62" s="21">
        <f>Data!S66</f>
        <v>24</v>
      </c>
      <c r="F62" s="19">
        <f>AVERAGE(Data!D66:O66)</f>
        <v>24.333333333333332</v>
      </c>
    </row>
    <row r="63" spans="3:6" x14ac:dyDescent="0.25">
      <c r="C63" s="18">
        <v>58</v>
      </c>
      <c r="D63" s="21" t="str">
        <f>Data!R67</f>
        <v>M</v>
      </c>
      <c r="E63" s="21">
        <f>Data!S67</f>
        <v>25</v>
      </c>
      <c r="F63" s="19">
        <f>AVERAGE(Data!D67:O67)</f>
        <v>85.583333333333329</v>
      </c>
    </row>
    <row r="64" spans="3:6" x14ac:dyDescent="0.25">
      <c r="C64" s="18">
        <v>59</v>
      </c>
      <c r="D64" s="21" t="str">
        <f>Data!R68</f>
        <v>F</v>
      </c>
      <c r="E64" s="21">
        <f>Data!S68</f>
        <v>19</v>
      </c>
      <c r="F64" s="19">
        <f>AVERAGE(Data!D68:O68)</f>
        <v>98.583333333333329</v>
      </c>
    </row>
    <row r="65" spans="3:6" x14ac:dyDescent="0.25">
      <c r="C65" s="18">
        <v>60</v>
      </c>
      <c r="D65" s="21" t="str">
        <f>Data!R69</f>
        <v>F</v>
      </c>
      <c r="E65" s="21">
        <f>Data!S69</f>
        <v>18</v>
      </c>
      <c r="F65" s="19">
        <f>AVERAGE(Data!D69:O69)</f>
        <v>87.5</v>
      </c>
    </row>
    <row r="66" spans="3:6" x14ac:dyDescent="0.25">
      <c r="C66" s="18">
        <v>61</v>
      </c>
      <c r="D66" s="21" t="str">
        <f>Data!R70</f>
        <v>F</v>
      </c>
      <c r="E66" s="21">
        <f>Data!S70</f>
        <v>19</v>
      </c>
      <c r="F66" s="19">
        <f>AVERAGE(Data!D70:O70)</f>
        <v>43.5</v>
      </c>
    </row>
    <row r="67" spans="3:6" x14ac:dyDescent="0.25">
      <c r="C67" s="18">
        <v>62</v>
      </c>
      <c r="D67" s="21" t="str">
        <f>Data!R71</f>
        <v>F</v>
      </c>
      <c r="E67" s="21">
        <f>Data!S71</f>
        <v>22</v>
      </c>
      <c r="F67" s="19">
        <f>AVERAGE(Data!D71:O71)</f>
        <v>65.083333333333329</v>
      </c>
    </row>
    <row r="68" spans="3:6" x14ac:dyDescent="0.25">
      <c r="C68" s="18">
        <v>63</v>
      </c>
      <c r="D68" s="21" t="str">
        <f>Data!R72</f>
        <v>F</v>
      </c>
      <c r="E68" s="21">
        <f>Data!S72</f>
        <v>22</v>
      </c>
      <c r="F68" s="19">
        <f>AVERAGE(Data!D72:O72)</f>
        <v>32.666666666666664</v>
      </c>
    </row>
    <row r="69" spans="3:6" x14ac:dyDescent="0.25">
      <c r="C69" s="18">
        <v>64</v>
      </c>
      <c r="D69" s="21" t="str">
        <f>Data!R73</f>
        <v>M</v>
      </c>
      <c r="E69" s="21">
        <f>Data!S73</f>
        <v>25</v>
      </c>
      <c r="F69" s="19">
        <f>AVERAGE(Data!D73:O73)</f>
        <v>57.833333333333336</v>
      </c>
    </row>
    <row r="70" spans="3:6" x14ac:dyDescent="0.25">
      <c r="C70" s="18">
        <v>65</v>
      </c>
      <c r="D70" s="21" t="str">
        <f>Data!R74</f>
        <v>F</v>
      </c>
      <c r="E70" s="21">
        <f>Data!S74</f>
        <v>22</v>
      </c>
      <c r="F70" s="19">
        <f>AVERAGE(Data!D74:O74)</f>
        <v>83.333333333333329</v>
      </c>
    </row>
    <row r="71" spans="3:6" x14ac:dyDescent="0.25">
      <c r="C71" s="18">
        <v>66</v>
      </c>
      <c r="D71" s="21" t="str">
        <f>Data!R75</f>
        <v>M</v>
      </c>
      <c r="E71" s="21">
        <f>Data!S75</f>
        <v>22</v>
      </c>
      <c r="F71" s="19">
        <f>AVERAGE(Data!D75:O75)</f>
        <v>60.083333333333336</v>
      </c>
    </row>
    <row r="72" spans="3:6" x14ac:dyDescent="0.25">
      <c r="C72" s="18">
        <v>67</v>
      </c>
      <c r="D72" s="21" t="str">
        <f>Data!R76</f>
        <v>F</v>
      </c>
      <c r="E72" s="21">
        <f>Data!S76</f>
        <v>18</v>
      </c>
      <c r="F72" s="19">
        <f>AVERAGE(Data!D76:O76)</f>
        <v>16.583333333333332</v>
      </c>
    </row>
    <row r="73" spans="3:6" x14ac:dyDescent="0.25">
      <c r="C73" s="18">
        <v>68</v>
      </c>
      <c r="D73" s="21" t="str">
        <f>Data!R77</f>
        <v>F</v>
      </c>
      <c r="E73" s="21">
        <f>Data!S77</f>
        <v>24</v>
      </c>
      <c r="F73" s="19">
        <f>AVERAGE(Data!D77:O77)</f>
        <v>45.583333333333336</v>
      </c>
    </row>
    <row r="74" spans="3:6" x14ac:dyDescent="0.25">
      <c r="C74" s="18">
        <v>69</v>
      </c>
      <c r="D74" s="21" t="str">
        <f>Data!R78</f>
        <v>M</v>
      </c>
      <c r="E74" s="21">
        <f>Data!S78</f>
        <v>18</v>
      </c>
      <c r="F74" s="19">
        <f>AVERAGE(Data!D78:O78)</f>
        <v>62.5</v>
      </c>
    </row>
    <row r="75" spans="3:6" x14ac:dyDescent="0.25">
      <c r="C75" s="18">
        <v>70</v>
      </c>
      <c r="D75" s="21" t="str">
        <f>Data!R79</f>
        <v>F</v>
      </c>
      <c r="E75" s="21">
        <f>Data!S79</f>
        <v>21</v>
      </c>
      <c r="F75" s="19">
        <f>AVERAGE(Data!D79:O79)</f>
        <v>79.666666666666671</v>
      </c>
    </row>
    <row r="76" spans="3:6" x14ac:dyDescent="0.25">
      <c r="C76" s="18">
        <v>71</v>
      </c>
      <c r="D76" s="21" t="str">
        <f>Data!R80</f>
        <v>F</v>
      </c>
      <c r="E76" s="21">
        <f>Data!S80</f>
        <v>20</v>
      </c>
      <c r="F76" s="19">
        <f>AVERAGE(Data!D80:O80)</f>
        <v>29</v>
      </c>
    </row>
    <row r="77" spans="3:6" x14ac:dyDescent="0.25">
      <c r="C77" s="18">
        <v>72</v>
      </c>
      <c r="D77" s="21" t="str">
        <f>Data!R81</f>
        <v>M</v>
      </c>
      <c r="E77" s="21">
        <f>Data!S81</f>
        <v>24</v>
      </c>
      <c r="F77" s="19">
        <f>AVERAGE(Data!D81:O81)</f>
        <v>61.083333333333336</v>
      </c>
    </row>
    <row r="78" spans="3:6" x14ac:dyDescent="0.25">
      <c r="C78" s="18">
        <v>73</v>
      </c>
      <c r="D78" s="21" t="str">
        <f>Data!R82</f>
        <v>M</v>
      </c>
      <c r="E78" s="21">
        <f>Data!S82</f>
        <v>20</v>
      </c>
      <c r="F78" s="19">
        <f>AVERAGE(Data!D82:O82)</f>
        <v>72.083333333333329</v>
      </c>
    </row>
    <row r="79" spans="3:6" x14ac:dyDescent="0.25">
      <c r="C79" s="18">
        <v>74</v>
      </c>
      <c r="D79" s="21" t="str">
        <f>Data!R83</f>
        <v>F</v>
      </c>
      <c r="E79" s="21">
        <f>Data!S83</f>
        <v>21</v>
      </c>
      <c r="F79" s="19">
        <f>AVERAGE(Data!D83:O83)</f>
        <v>25.75</v>
      </c>
    </row>
    <row r="80" spans="3:6" x14ac:dyDescent="0.25">
      <c r="C80" s="18">
        <v>75</v>
      </c>
      <c r="D80" s="21" t="str">
        <f>Data!R84</f>
        <v>M</v>
      </c>
      <c r="E80" s="21">
        <f>Data!S84</f>
        <v>20</v>
      </c>
      <c r="F80" s="19">
        <f>AVERAGE(Data!D84:O84)</f>
        <v>46.916666666666664</v>
      </c>
    </row>
    <row r="81" spans="3:6" x14ac:dyDescent="0.25">
      <c r="C81" s="18">
        <v>76</v>
      </c>
      <c r="D81" s="21" t="str">
        <f>Data!R85</f>
        <v>F</v>
      </c>
      <c r="E81" s="21">
        <f>Data!S85</f>
        <v>22</v>
      </c>
      <c r="F81" s="19">
        <f>AVERAGE(Data!D85:O85)</f>
        <v>84.25</v>
      </c>
    </row>
    <row r="82" spans="3:6" x14ac:dyDescent="0.25">
      <c r="C82" s="18">
        <v>77</v>
      </c>
      <c r="D82" s="21" t="str">
        <f>Data!R86</f>
        <v>M</v>
      </c>
      <c r="E82" s="21">
        <f>Data!S86</f>
        <v>24</v>
      </c>
      <c r="F82" s="19">
        <f>AVERAGE(Data!D86:O86)</f>
        <v>50.333333333333336</v>
      </c>
    </row>
    <row r="83" spans="3:6" x14ac:dyDescent="0.25">
      <c r="C83" s="18">
        <v>78</v>
      </c>
      <c r="D83" s="21" t="str">
        <f>Data!R87</f>
        <v>M</v>
      </c>
      <c r="E83" s="21">
        <f>Data!S87</f>
        <v>22</v>
      </c>
      <c r="F83" s="19">
        <f>AVERAGE(Data!D87:O87)</f>
        <v>35.083333333333336</v>
      </c>
    </row>
    <row r="84" spans="3:6" x14ac:dyDescent="0.25">
      <c r="C84" s="18">
        <v>79</v>
      </c>
      <c r="D84" s="21" t="str">
        <f>Data!R88</f>
        <v>F</v>
      </c>
      <c r="E84" s="21">
        <f>Data!S88</f>
        <v>27</v>
      </c>
      <c r="F84" s="19">
        <f>AVERAGE(Data!D88:O88)</f>
        <v>67.916666666666671</v>
      </c>
    </row>
    <row r="85" spans="3:6" x14ac:dyDescent="0.25">
      <c r="C85" s="18">
        <v>80</v>
      </c>
      <c r="D85" s="21" t="str">
        <f>Data!R89</f>
        <v>F</v>
      </c>
      <c r="E85" s="21">
        <f>Data!S89</f>
        <v>19</v>
      </c>
      <c r="F85" s="19">
        <f>AVERAGE(Data!D89:O89)</f>
        <v>29.5</v>
      </c>
    </row>
    <row r="86" spans="3:6" x14ac:dyDescent="0.25">
      <c r="C86" s="18">
        <v>81</v>
      </c>
      <c r="D86" s="21" t="str">
        <f>Data!R90</f>
        <v>F</v>
      </c>
      <c r="E86" s="21">
        <f>Data!S90</f>
        <v>19</v>
      </c>
      <c r="F86" s="19">
        <f>AVERAGE(Data!D90:O90)</f>
        <v>78.5</v>
      </c>
    </row>
    <row r="87" spans="3:6" x14ac:dyDescent="0.25">
      <c r="C87" s="18">
        <v>82</v>
      </c>
      <c r="D87" s="21" t="str">
        <f>Data!R91</f>
        <v>M</v>
      </c>
      <c r="E87" s="21">
        <f>Data!S91</f>
        <v>22</v>
      </c>
      <c r="F87" s="19">
        <f>AVERAGE(Data!D91:O91)</f>
        <v>61.666666666666664</v>
      </c>
    </row>
    <row r="88" spans="3:6" x14ac:dyDescent="0.25">
      <c r="C88" s="18">
        <v>83</v>
      </c>
      <c r="D88" s="21" t="str">
        <f>Data!R92</f>
        <v>M</v>
      </c>
      <c r="E88" s="21">
        <f>Data!S92</f>
        <v>23</v>
      </c>
      <c r="F88" s="19">
        <f>AVERAGE(Data!D92:O92)</f>
        <v>54.166666666666664</v>
      </c>
    </row>
    <row r="89" spans="3:6" x14ac:dyDescent="0.25">
      <c r="C89" s="18">
        <v>84</v>
      </c>
      <c r="D89" s="21" t="str">
        <f>Data!R93</f>
        <v>F</v>
      </c>
      <c r="E89" s="21">
        <f>Data!S93</f>
        <v>22</v>
      </c>
      <c r="F89" s="19">
        <f>AVERAGE(Data!D93:O93)</f>
        <v>7.083333333333333</v>
      </c>
    </row>
    <row r="90" spans="3:6" x14ac:dyDescent="0.25">
      <c r="C90" s="18">
        <v>85</v>
      </c>
      <c r="D90" s="21" t="str">
        <f>Data!R94</f>
        <v>F</v>
      </c>
      <c r="E90" s="21">
        <f>Data!S94</f>
        <v>23</v>
      </c>
      <c r="F90" s="19">
        <f>AVERAGE(Data!D94:O94)</f>
        <v>51.583333333333336</v>
      </c>
    </row>
    <row r="91" spans="3:6" x14ac:dyDescent="0.25">
      <c r="C91" s="18">
        <v>86</v>
      </c>
      <c r="D91" s="21" t="str">
        <f>Data!R95</f>
        <v>M</v>
      </c>
      <c r="E91" s="21">
        <f>Data!S95</f>
        <v>23</v>
      </c>
      <c r="F91" s="19">
        <f>AVERAGE(Data!D95:O95)</f>
        <v>49.916666666666664</v>
      </c>
    </row>
    <row r="92" spans="3:6" x14ac:dyDescent="0.25">
      <c r="C92" s="18">
        <v>87</v>
      </c>
      <c r="D92" s="21" t="str">
        <f>Data!R96</f>
        <v>M</v>
      </c>
      <c r="E92" s="21">
        <f>Data!S96</f>
        <v>21</v>
      </c>
      <c r="F92" s="19">
        <f>AVERAGE(Data!D96:O96)</f>
        <v>76.666666666666671</v>
      </c>
    </row>
    <row r="93" spans="3:6" x14ac:dyDescent="0.25">
      <c r="C93" s="18">
        <v>88</v>
      </c>
      <c r="D93" s="21" t="str">
        <f>Data!R97</f>
        <v>F</v>
      </c>
      <c r="E93" s="21">
        <f>Data!S97</f>
        <v>27</v>
      </c>
      <c r="F93" s="19">
        <f>AVERAGE(Data!D97:O97)</f>
        <v>71.583333333333329</v>
      </c>
    </row>
    <row r="94" spans="3:6" x14ac:dyDescent="0.25">
      <c r="C94" s="18">
        <v>89</v>
      </c>
      <c r="D94" s="21" t="str">
        <f>Data!R98</f>
        <v>M</v>
      </c>
      <c r="E94" s="21">
        <f>Data!S98</f>
        <v>26</v>
      </c>
      <c r="F94" s="19">
        <f>AVERAGE(Data!D98:O98)</f>
        <v>75</v>
      </c>
    </row>
    <row r="95" spans="3:6" x14ac:dyDescent="0.25">
      <c r="C95" s="18">
        <v>90</v>
      </c>
      <c r="D95" s="21" t="str">
        <f>Data!R99</f>
        <v>F</v>
      </c>
      <c r="E95" s="21">
        <f>Data!S99</f>
        <v>20</v>
      </c>
      <c r="F95" s="19">
        <f>AVERAGE(Data!D99:O99)</f>
        <v>95.916666666666671</v>
      </c>
    </row>
    <row r="96" spans="3:6" x14ac:dyDescent="0.25">
      <c r="C96" s="18">
        <v>91</v>
      </c>
      <c r="D96" s="21" t="str">
        <f>Data!R100</f>
        <v>M</v>
      </c>
      <c r="E96" s="21">
        <f>Data!S100</f>
        <v>25</v>
      </c>
      <c r="F96" s="19">
        <f>AVERAGE(Data!D100:O100)</f>
        <v>42.75</v>
      </c>
    </row>
    <row r="97" spans="3:6" x14ac:dyDescent="0.25">
      <c r="C97" s="18">
        <v>92</v>
      </c>
      <c r="D97" s="21" t="str">
        <f>Data!R101</f>
        <v>F</v>
      </c>
      <c r="E97" s="21">
        <f>Data!S101</f>
        <v>19</v>
      </c>
      <c r="F97" s="19">
        <f>AVERAGE(Data!D101:O101)</f>
        <v>49.333333333333336</v>
      </c>
    </row>
    <row r="98" spans="3:6" x14ac:dyDescent="0.25">
      <c r="C98" s="18">
        <v>93</v>
      </c>
      <c r="D98" s="21" t="str">
        <f>Data!R102</f>
        <v>F</v>
      </c>
      <c r="E98" s="21">
        <f>Data!S102</f>
        <v>24</v>
      </c>
      <c r="F98" s="19">
        <f>AVERAGE(Data!D102:O102)</f>
        <v>37.083333333333336</v>
      </c>
    </row>
    <row r="99" spans="3:6" x14ac:dyDescent="0.25">
      <c r="C99" s="18">
        <v>94</v>
      </c>
      <c r="D99" s="21" t="str">
        <f>Data!R103</f>
        <v>M</v>
      </c>
      <c r="E99" s="21">
        <f>Data!S103</f>
        <v>18</v>
      </c>
      <c r="F99" s="19">
        <f>AVERAGE(Data!D103:O103)</f>
        <v>66.333333333333329</v>
      </c>
    </row>
    <row r="100" spans="3:6" x14ac:dyDescent="0.25">
      <c r="C100" s="18">
        <v>95</v>
      </c>
      <c r="D100" s="21" t="str">
        <f>Data!R104</f>
        <v>F</v>
      </c>
      <c r="E100" s="21">
        <f>Data!S104</f>
        <v>22</v>
      </c>
      <c r="F100" s="19">
        <f>AVERAGE(Data!D104:O104)</f>
        <v>69.666666666666671</v>
      </c>
    </row>
    <row r="101" spans="3:6" x14ac:dyDescent="0.25">
      <c r="C101" s="18">
        <v>96</v>
      </c>
      <c r="D101" s="21" t="str">
        <f>Data!R105</f>
        <v>F</v>
      </c>
      <c r="E101" s="21">
        <f>Data!S105</f>
        <v>18</v>
      </c>
      <c r="F101" s="19">
        <f>AVERAGE(Data!D105:O105)</f>
        <v>88.25</v>
      </c>
    </row>
    <row r="102" spans="3:6" x14ac:dyDescent="0.25">
      <c r="C102" s="18">
        <v>97</v>
      </c>
      <c r="D102" s="21" t="str">
        <f>Data!R106</f>
        <v>F</v>
      </c>
      <c r="E102" s="21">
        <f>Data!S106</f>
        <v>19</v>
      </c>
      <c r="F102" s="19">
        <f>AVERAGE(Data!D106:O106)</f>
        <v>65.666666666666671</v>
      </c>
    </row>
    <row r="103" spans="3:6" x14ac:dyDescent="0.25">
      <c r="C103" s="18">
        <v>98</v>
      </c>
      <c r="D103" s="21" t="str">
        <f>Data!R107</f>
        <v>M</v>
      </c>
      <c r="E103" s="21">
        <f>Data!S107</f>
        <v>18</v>
      </c>
      <c r="F103" s="19">
        <f>AVERAGE(Data!D107:O107)</f>
        <v>43.916666666666664</v>
      </c>
    </row>
    <row r="104" spans="3:6" x14ac:dyDescent="0.25">
      <c r="C104" s="18">
        <v>99</v>
      </c>
      <c r="D104" s="21" t="str">
        <f>Data!R108</f>
        <v>M</v>
      </c>
      <c r="E104" s="21">
        <f>Data!S108</f>
        <v>21</v>
      </c>
      <c r="F104" s="19">
        <f>AVERAGE(Data!D108:O108)</f>
        <v>48.75</v>
      </c>
    </row>
    <row r="105" spans="3:6" x14ac:dyDescent="0.25">
      <c r="C105" s="18">
        <v>100</v>
      </c>
      <c r="D105" s="21" t="str">
        <f>Data!R109</f>
        <v>M</v>
      </c>
      <c r="E105" s="21">
        <f>Data!S109</f>
        <v>21</v>
      </c>
      <c r="F105" s="19">
        <f>AVERAGE(Data!D109:O109)</f>
        <v>53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2:S19"/>
  <sheetViews>
    <sheetView tabSelected="1" zoomScale="85" zoomScaleNormal="85" workbookViewId="0">
      <selection activeCell="E19" sqref="E19"/>
    </sheetView>
  </sheetViews>
  <sheetFormatPr defaultRowHeight="15" x14ac:dyDescent="0.25"/>
  <cols>
    <col min="3" max="3" width="20.7109375" bestFit="1" customWidth="1"/>
    <col min="4" max="4" width="9.5703125" bestFit="1" customWidth="1"/>
  </cols>
  <sheetData>
    <row r="2" spans="3:19" x14ac:dyDescent="0.25">
      <c r="C2" s="5"/>
    </row>
    <row r="3" spans="3:19" x14ac:dyDescent="0.25">
      <c r="D3" t="s">
        <v>54</v>
      </c>
    </row>
    <row r="4" spans="3:19" x14ac:dyDescent="0.25">
      <c r="D4" s="18">
        <v>0</v>
      </c>
      <c r="E4" s="18">
        <v>2</v>
      </c>
      <c r="F4" s="18">
        <v>4</v>
      </c>
      <c r="G4" s="18">
        <v>6</v>
      </c>
      <c r="H4" s="18">
        <v>8</v>
      </c>
      <c r="I4" s="18">
        <v>10</v>
      </c>
      <c r="J4" s="18">
        <v>12</v>
      </c>
      <c r="K4" s="18">
        <v>14</v>
      </c>
      <c r="L4" s="18">
        <v>16</v>
      </c>
      <c r="M4" s="18">
        <v>18</v>
      </c>
      <c r="N4" s="18">
        <v>20</v>
      </c>
      <c r="O4" s="18">
        <v>22</v>
      </c>
    </row>
    <row r="5" spans="3:19" x14ac:dyDescent="0.25">
      <c r="C5" s="12" t="s">
        <v>4</v>
      </c>
      <c r="D5" s="19">
        <f>AVERAGE(Data!D$10:D$109)</f>
        <v>40.76</v>
      </c>
      <c r="E5" s="19">
        <f>AVERAGE(Data!E$10:E$109)</f>
        <v>43.62</v>
      </c>
      <c r="F5" s="19">
        <f>AVERAGE(Data!F$10:F$109)</f>
        <v>44.52</v>
      </c>
      <c r="G5" s="19">
        <f>AVERAGE(Data!G$10:G$109)</f>
        <v>50.28</v>
      </c>
      <c r="H5" s="19">
        <f>AVERAGE(Data!H$10:H$109)</f>
        <v>46.8</v>
      </c>
      <c r="I5" s="19">
        <f>AVERAGE(Data!I$10:I$109)</f>
        <v>50.54</v>
      </c>
      <c r="J5" s="19">
        <f>AVERAGE(Data!J$10:J$109)</f>
        <v>54.83</v>
      </c>
      <c r="K5" s="19">
        <f>AVERAGE(Data!K$10:K$109)</f>
        <v>56.68</v>
      </c>
      <c r="L5" s="19">
        <f>AVERAGE(Data!L$10:L$109)</f>
        <v>57.6</v>
      </c>
      <c r="M5" s="19">
        <f>AVERAGE(Data!M$10:M$109)</f>
        <v>60.4</v>
      </c>
      <c r="N5" s="19">
        <f>AVERAGE(Data!N$10:N$109)</f>
        <v>63.54</v>
      </c>
      <c r="O5" s="19">
        <f>AVERAGE(Data!O$10:O$109)</f>
        <v>65.39</v>
      </c>
      <c r="P5" s="2"/>
      <c r="Q5" s="28" t="s">
        <v>9</v>
      </c>
      <c r="R5" s="23" t="str">
        <f>IF(ABS(AVERAGE(D5:O5)-'Data Statistics'!I28)&lt;0.0001,"OK","Check")</f>
        <v>OK</v>
      </c>
    </row>
    <row r="6" spans="3:19" x14ac:dyDescent="0.25">
      <c r="C6" s="12" t="s">
        <v>5</v>
      </c>
      <c r="D6" s="19">
        <f>MEDIAN(Data!D$10:D$109)</f>
        <v>39.5</v>
      </c>
      <c r="E6" s="19">
        <f>MEDIAN(Data!E$10:E$109)</f>
        <v>42.5</v>
      </c>
      <c r="F6" s="19">
        <f>MEDIAN(Data!F$10:F$109)</f>
        <v>42.5</v>
      </c>
      <c r="G6" s="19">
        <f>MEDIAN(Data!G$10:G$109)</f>
        <v>49</v>
      </c>
      <c r="H6" s="19">
        <f>MEDIAN(Data!H$10:H$109)</f>
        <v>45</v>
      </c>
      <c r="I6" s="19">
        <f>MEDIAN(Data!I$10:I$109)</f>
        <v>50.5</v>
      </c>
      <c r="J6" s="19">
        <f>MEDIAN(Data!J$10:J$109)</f>
        <v>53.5</v>
      </c>
      <c r="K6" s="19">
        <f>MEDIAN(Data!K$10:K$109)</f>
        <v>58.5</v>
      </c>
      <c r="L6" s="19">
        <f>MEDIAN(Data!L$10:L$109)</f>
        <v>55.5</v>
      </c>
      <c r="M6" s="19">
        <f>MEDIAN(Data!M$10:M$109)</f>
        <v>61.5</v>
      </c>
      <c r="N6" s="19">
        <f>MEDIAN(Data!N$10:N$109)</f>
        <v>64.5</v>
      </c>
      <c r="O6" s="19">
        <f>MEDIAN(Data!O$10:O$109)</f>
        <v>65.5</v>
      </c>
      <c r="P6" s="2"/>
    </row>
    <row r="7" spans="3:19" x14ac:dyDescent="0.25">
      <c r="C7" s="12" t="s">
        <v>6</v>
      </c>
      <c r="D7" s="20">
        <f>_xlfn.STDEV.P(Data!D$10:D$109)</f>
        <v>20.928029051967602</v>
      </c>
      <c r="E7" s="20">
        <f>_xlfn.STDEV.P(Data!E$10:E$109)</f>
        <v>23.402042645888841</v>
      </c>
      <c r="F7" s="20">
        <f>_xlfn.STDEV.P(Data!F$10:F$109)</f>
        <v>24.080481722756296</v>
      </c>
      <c r="G7" s="20">
        <f>_xlfn.STDEV.P(Data!G$10:G$109)</f>
        <v>21.922627579740528</v>
      </c>
      <c r="H7" s="20">
        <f>_xlfn.STDEV.P(Data!H$10:H$109)</f>
        <v>24.412291985800923</v>
      </c>
      <c r="I7" s="20">
        <f>_xlfn.STDEV.P(Data!I$10:I$109)</f>
        <v>19.905486680812405</v>
      </c>
      <c r="J7" s="20">
        <f>_xlfn.STDEV.P(Data!J$10:J$109)</f>
        <v>21.682737373311518</v>
      </c>
      <c r="K7" s="20">
        <f>_xlfn.STDEV.P(Data!K$10:K$109)</f>
        <v>22.922861950463339</v>
      </c>
      <c r="L7" s="20">
        <f>_xlfn.STDEV.P(Data!L$10:L$109)</f>
        <v>23.59237164847994</v>
      </c>
      <c r="M7" s="20">
        <f>_xlfn.STDEV.P(Data!M$10:M$109)</f>
        <v>20.184647631306323</v>
      </c>
      <c r="N7" s="20">
        <f>_xlfn.STDEV.P(Data!N$10:N$109)</f>
        <v>15.33780949157995</v>
      </c>
      <c r="O7" s="20">
        <f>_xlfn.STDEV.P(Data!O$10:O$109)</f>
        <v>9.0431134019208237</v>
      </c>
      <c r="P7" s="2"/>
      <c r="Q7" s="12" t="s">
        <v>46</v>
      </c>
      <c r="R7" s="19">
        <f>MAX($D$5:$O$6)</f>
        <v>65.5</v>
      </c>
      <c r="S7" t="s">
        <v>58</v>
      </c>
    </row>
    <row r="8" spans="3:19" x14ac:dyDescent="0.25">
      <c r="D8" s="32" t="s">
        <v>55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2" t="s">
        <v>47</v>
      </c>
      <c r="R8" s="19">
        <f>MIN($D$5:$O$6)</f>
        <v>39.5</v>
      </c>
      <c r="S8" t="s">
        <v>58</v>
      </c>
    </row>
    <row r="9" spans="3:19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2"/>
    </row>
    <row r="10" spans="3:19" x14ac:dyDescent="0.25">
      <c r="C10" s="12" t="s">
        <v>2</v>
      </c>
      <c r="D10" s="20">
        <f>ROUNDUP(D6,0)</f>
        <v>40</v>
      </c>
      <c r="E10" s="20">
        <f t="shared" ref="E10:O10" si="0">ROUNDUP(E6,0)</f>
        <v>43</v>
      </c>
      <c r="F10" s="20">
        <f t="shared" si="0"/>
        <v>43</v>
      </c>
      <c r="G10" s="20">
        <f t="shared" si="0"/>
        <v>49</v>
      </c>
      <c r="H10" s="20">
        <f t="shared" si="0"/>
        <v>45</v>
      </c>
      <c r="I10" s="20">
        <f t="shared" si="0"/>
        <v>51</v>
      </c>
      <c r="J10" s="20">
        <f t="shared" si="0"/>
        <v>54</v>
      </c>
      <c r="K10" s="20">
        <f t="shared" si="0"/>
        <v>59</v>
      </c>
      <c r="L10" s="20">
        <f t="shared" si="0"/>
        <v>56</v>
      </c>
      <c r="M10" s="20">
        <f t="shared" si="0"/>
        <v>62</v>
      </c>
      <c r="N10" s="20">
        <f t="shared" si="0"/>
        <v>65</v>
      </c>
      <c r="O10" s="20">
        <f t="shared" si="0"/>
        <v>66</v>
      </c>
      <c r="P10" s="2"/>
    </row>
    <row r="11" spans="3:19" x14ac:dyDescent="0.25">
      <c r="C11" s="12" t="s">
        <v>19</v>
      </c>
      <c r="D11" s="21">
        <f>COUNTIF(Data!D$10:D$109,"&gt;="&amp;'Test Mark Analysis'!D10)</f>
        <v>50</v>
      </c>
      <c r="E11" s="21">
        <f>COUNTIF(Data!E$10:E$109,"&gt;="&amp;'Test Mark Analysis'!E10)</f>
        <v>50</v>
      </c>
      <c r="F11" s="21">
        <f>COUNTIF(Data!F$10:F$109,"&gt;="&amp;'Test Mark Analysis'!F10)</f>
        <v>50</v>
      </c>
      <c r="G11" s="21">
        <f>COUNTIF(Data!G$10:G$109,"&gt;="&amp;'Test Mark Analysis'!G10)</f>
        <v>50</v>
      </c>
      <c r="H11" s="21">
        <f>COUNTIF(Data!H$10:H$109,"&gt;="&amp;'Test Mark Analysis'!H10)</f>
        <v>50</v>
      </c>
      <c r="I11" s="21">
        <f>COUNTIF(Data!I$10:I$109,"&gt;="&amp;'Test Mark Analysis'!I10)</f>
        <v>50</v>
      </c>
      <c r="J11" s="21">
        <f>COUNTIF(Data!J$10:J$109,"&gt;="&amp;'Test Mark Analysis'!J10)</f>
        <v>50</v>
      </c>
      <c r="K11" s="21">
        <f>COUNTIF(Data!K$10:K$109,"&gt;="&amp;'Test Mark Analysis'!K10)</f>
        <v>50</v>
      </c>
      <c r="L11" s="21">
        <f>COUNTIF(Data!L$10:L$109,"&gt;="&amp;'Test Mark Analysis'!L10)</f>
        <v>50</v>
      </c>
      <c r="M11" s="21">
        <f>COUNTIF(Data!M$10:M$109,"&gt;="&amp;'Test Mark Analysis'!M10)</f>
        <v>50</v>
      </c>
      <c r="N11" s="21">
        <f>COUNTIF(Data!N$10:N$109,"&gt;="&amp;'Test Mark Analysis'!N10)</f>
        <v>50</v>
      </c>
      <c r="O11" s="21">
        <f>COUNTIF(Data!O$10:O$109,"&gt;="&amp;'Test Mark Analysis'!O10)</f>
        <v>50</v>
      </c>
      <c r="P11" s="2"/>
    </row>
    <row r="12" spans="3:19" x14ac:dyDescent="0.25">
      <c r="C12" s="12" t="s">
        <v>8</v>
      </c>
      <c r="D12" s="21">
        <f t="shared" ref="D12:O12" si="1">pass_rate*no_students</f>
        <v>50</v>
      </c>
      <c r="E12" s="21">
        <f t="shared" si="1"/>
        <v>50</v>
      </c>
      <c r="F12" s="21">
        <f t="shared" si="1"/>
        <v>50</v>
      </c>
      <c r="G12" s="21">
        <f t="shared" si="1"/>
        <v>50</v>
      </c>
      <c r="H12" s="21">
        <f t="shared" si="1"/>
        <v>50</v>
      </c>
      <c r="I12" s="21">
        <f t="shared" si="1"/>
        <v>50</v>
      </c>
      <c r="J12" s="21">
        <f t="shared" si="1"/>
        <v>50</v>
      </c>
      <c r="K12" s="21">
        <f t="shared" si="1"/>
        <v>50</v>
      </c>
      <c r="L12" s="21">
        <f t="shared" si="1"/>
        <v>50</v>
      </c>
      <c r="M12" s="21">
        <f t="shared" si="1"/>
        <v>50</v>
      </c>
      <c r="N12" s="21">
        <f t="shared" si="1"/>
        <v>50</v>
      </c>
      <c r="O12" s="21">
        <f t="shared" si="1"/>
        <v>50</v>
      </c>
      <c r="P12" s="2"/>
    </row>
    <row r="13" spans="3:19" x14ac:dyDescent="0.25">
      <c r="C13" s="12" t="s">
        <v>9</v>
      </c>
      <c r="D13" s="23" t="str">
        <f>IF(D12-D11=0,"OK","Check")</f>
        <v>OK</v>
      </c>
      <c r="E13" s="23" t="str">
        <f t="shared" ref="E13:O13" si="2">IF(E12-E11=0,"OK","Check")</f>
        <v>OK</v>
      </c>
      <c r="F13" s="23" t="str">
        <f t="shared" si="2"/>
        <v>OK</v>
      </c>
      <c r="G13" s="23" t="str">
        <f t="shared" si="2"/>
        <v>OK</v>
      </c>
      <c r="H13" s="23" t="str">
        <f t="shared" si="2"/>
        <v>OK</v>
      </c>
      <c r="I13" s="23" t="str">
        <f t="shared" si="2"/>
        <v>OK</v>
      </c>
      <c r="J13" s="23" t="str">
        <f t="shared" si="2"/>
        <v>OK</v>
      </c>
      <c r="K13" s="23" t="str">
        <f t="shared" si="2"/>
        <v>OK</v>
      </c>
      <c r="L13" s="23" t="str">
        <f t="shared" si="2"/>
        <v>OK</v>
      </c>
      <c r="M13" s="23" t="str">
        <f t="shared" si="2"/>
        <v>OK</v>
      </c>
      <c r="N13" s="23" t="str">
        <f t="shared" si="2"/>
        <v>OK</v>
      </c>
      <c r="O13" s="23" t="str">
        <f t="shared" si="2"/>
        <v>OK</v>
      </c>
      <c r="P13" s="2"/>
    </row>
    <row r="14" spans="3:19" x14ac:dyDescent="0.2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3:19" x14ac:dyDescent="0.25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3:19" x14ac:dyDescent="0.25">
      <c r="C16" s="12" t="s">
        <v>59</v>
      </c>
      <c r="D16" s="21">
        <f>first_test</f>
        <v>40</v>
      </c>
      <c r="E16" s="17">
        <f t="shared" ref="E16:N16" si="3">D16+($O$16-$D$16)/(no_tests-1)</f>
        <v>42.363636363636367</v>
      </c>
      <c r="F16" s="17">
        <f t="shared" si="3"/>
        <v>44.727272727272734</v>
      </c>
      <c r="G16" s="17">
        <f t="shared" si="3"/>
        <v>47.090909090909101</v>
      </c>
      <c r="H16" s="17">
        <f t="shared" si="3"/>
        <v>49.454545454545467</v>
      </c>
      <c r="I16" s="17">
        <f t="shared" si="3"/>
        <v>51.818181818181834</v>
      </c>
      <c r="J16" s="17">
        <f t="shared" si="3"/>
        <v>54.181818181818201</v>
      </c>
      <c r="K16" s="17">
        <f t="shared" si="3"/>
        <v>56.545454545454568</v>
      </c>
      <c r="L16" s="17">
        <f t="shared" si="3"/>
        <v>58.909090909090935</v>
      </c>
      <c r="M16" s="17">
        <f t="shared" si="3"/>
        <v>61.272727272727302</v>
      </c>
      <c r="N16" s="17">
        <f t="shared" si="3"/>
        <v>63.636363636363669</v>
      </c>
      <c r="O16" s="21">
        <f>final_test</f>
        <v>66</v>
      </c>
      <c r="P16" s="2"/>
      <c r="Q16" t="s">
        <v>49</v>
      </c>
    </row>
    <row r="18" spans="3:15" x14ac:dyDescent="0.25">
      <c r="C18" s="12" t="s">
        <v>9</v>
      </c>
      <c r="E18" s="29">
        <f>E16-D16</f>
        <v>2.3636363636363669</v>
      </c>
      <c r="F18" s="29">
        <f t="shared" ref="F18:O18" si="4">F16-E16</f>
        <v>2.3636363636363669</v>
      </c>
      <c r="G18" s="29">
        <f t="shared" si="4"/>
        <v>2.3636363636363669</v>
      </c>
      <c r="H18" s="29">
        <f t="shared" si="4"/>
        <v>2.3636363636363669</v>
      </c>
      <c r="I18" s="29">
        <f t="shared" si="4"/>
        <v>2.3636363636363669</v>
      </c>
      <c r="J18" s="29">
        <f t="shared" si="4"/>
        <v>2.3636363636363669</v>
      </c>
      <c r="K18" s="29">
        <f t="shared" si="4"/>
        <v>2.3636363636363669</v>
      </c>
      <c r="L18" s="29">
        <f t="shared" si="4"/>
        <v>2.3636363636363669</v>
      </c>
      <c r="M18" s="29">
        <f t="shared" si="4"/>
        <v>2.3636363636363669</v>
      </c>
      <c r="N18" s="29">
        <f t="shared" si="4"/>
        <v>2.3636363636363669</v>
      </c>
      <c r="O18" s="29">
        <f t="shared" si="4"/>
        <v>2.3636363636363313</v>
      </c>
    </row>
    <row r="19" spans="3:15" x14ac:dyDescent="0.25">
      <c r="E19" s="23" t="str">
        <f t="shared" ref="E19:O19" si="5">IF(ABS(E18-($O$16-$D$16)/(no_tests-1))&lt;0.0001,"OK","Check")</f>
        <v>OK</v>
      </c>
      <c r="F19" s="23" t="str">
        <f t="shared" si="5"/>
        <v>OK</v>
      </c>
      <c r="G19" s="23" t="str">
        <f t="shared" si="5"/>
        <v>OK</v>
      </c>
      <c r="H19" s="23" t="str">
        <f t="shared" si="5"/>
        <v>OK</v>
      </c>
      <c r="I19" s="23" t="str">
        <f t="shared" si="5"/>
        <v>OK</v>
      </c>
      <c r="J19" s="23" t="str">
        <f t="shared" si="5"/>
        <v>OK</v>
      </c>
      <c r="K19" s="23" t="str">
        <f t="shared" si="5"/>
        <v>OK</v>
      </c>
      <c r="L19" s="23" t="str">
        <f t="shared" si="5"/>
        <v>OK</v>
      </c>
      <c r="M19" s="23" t="str">
        <f t="shared" si="5"/>
        <v>OK</v>
      </c>
      <c r="N19" s="23" t="str">
        <f t="shared" si="5"/>
        <v>OK</v>
      </c>
      <c r="O19" s="23" t="str">
        <f t="shared" si="5"/>
        <v>OK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C2:I105"/>
  <sheetViews>
    <sheetView zoomScale="85" zoomScaleNormal="85" workbookViewId="0">
      <selection activeCell="F6" sqref="F6"/>
    </sheetView>
  </sheetViews>
  <sheetFormatPr defaultRowHeight="15" x14ac:dyDescent="0.25"/>
  <cols>
    <col min="3" max="3" width="12.140625" bestFit="1" customWidth="1"/>
    <col min="4" max="4" width="14.42578125" bestFit="1" customWidth="1"/>
    <col min="5" max="5" width="18.28515625" bestFit="1" customWidth="1"/>
    <col min="6" max="6" width="10.140625" customWidth="1"/>
    <col min="8" max="8" width="17" bestFit="1" customWidth="1"/>
  </cols>
  <sheetData>
    <row r="2" spans="3:9" x14ac:dyDescent="0.25">
      <c r="C2" s="12" t="s">
        <v>43</v>
      </c>
      <c r="D2" s="23" t="str">
        <f>IF(COUNTA(D6:D105)=no_students,"OK","Check")</f>
        <v>OK</v>
      </c>
      <c r="E2" s="23" t="str">
        <f>IF(COUNTA(E6:E105)=no_students,"OK","Check")</f>
        <v>OK</v>
      </c>
      <c r="F2" s="30"/>
    </row>
    <row r="5" spans="3:9" x14ac:dyDescent="0.25">
      <c r="C5" s="18" t="s">
        <v>56</v>
      </c>
      <c r="D5" s="18" t="s">
        <v>27</v>
      </c>
      <c r="E5" s="18" t="s">
        <v>29</v>
      </c>
      <c r="F5" s="18" t="s">
        <v>9</v>
      </c>
    </row>
    <row r="6" spans="3:9" x14ac:dyDescent="0.25">
      <c r="C6" s="18">
        <v>1</v>
      </c>
      <c r="D6" s="24">
        <f>Data!O10/Data!D10-1</f>
        <v>0.66666666666666674</v>
      </c>
      <c r="E6" s="31">
        <f t="shared" ref="E6:E37" si="0">(1+D6)^(1/(no_tests-1))-1</f>
        <v>4.7533856014729592E-2</v>
      </c>
      <c r="F6" s="23" t="str">
        <f t="shared" ref="F6:F37" si="1">IF(ABS((1+E6)^(no_tests-1)-(1+D6))&lt;0.0001,"OK","Check")</f>
        <v>OK</v>
      </c>
      <c r="H6" s="12" t="s">
        <v>30</v>
      </c>
      <c r="I6" s="26">
        <f>prize_threshold</f>
        <v>0.1</v>
      </c>
    </row>
    <row r="7" spans="3:9" x14ac:dyDescent="0.25">
      <c r="C7" s="18">
        <v>2</v>
      </c>
      <c r="D7" s="24">
        <f>Data!O11/Data!D11-1</f>
        <v>1.4782608695652173</v>
      </c>
      <c r="E7" s="24">
        <f t="shared" si="0"/>
        <v>8.6004306025807109E-2</v>
      </c>
      <c r="F7" s="23" t="str">
        <f t="shared" si="1"/>
        <v>OK</v>
      </c>
      <c r="H7" s="12" t="s">
        <v>31</v>
      </c>
      <c r="I7" s="21">
        <f>COUNTIF($E$6:$E$105,"&gt;="&amp;I6)</f>
        <v>15</v>
      </c>
    </row>
    <row r="8" spans="3:9" x14ac:dyDescent="0.25">
      <c r="C8" s="18">
        <v>3</v>
      </c>
      <c r="D8" s="24">
        <f>Data!O12/Data!D12-1</f>
        <v>46</v>
      </c>
      <c r="E8" s="24">
        <f t="shared" si="0"/>
        <v>0.4190865902479981</v>
      </c>
      <c r="F8" s="23" t="str">
        <f t="shared" si="1"/>
        <v>OK</v>
      </c>
    </row>
    <row r="9" spans="3:9" x14ac:dyDescent="0.25">
      <c r="C9" s="18">
        <v>4</v>
      </c>
      <c r="D9" s="24">
        <f>Data!O13/Data!D13-1</f>
        <v>1.2222222222222223</v>
      </c>
      <c r="E9" s="24">
        <f t="shared" si="0"/>
        <v>7.5291307667713969E-2</v>
      </c>
      <c r="F9" s="23" t="str">
        <f t="shared" si="1"/>
        <v>OK</v>
      </c>
    </row>
    <row r="10" spans="3:9" x14ac:dyDescent="0.25">
      <c r="C10" s="18">
        <v>5</v>
      </c>
      <c r="D10" s="24">
        <f>Data!O14/Data!D14-1</f>
        <v>0.25</v>
      </c>
      <c r="E10" s="24">
        <f t="shared" si="0"/>
        <v>2.0492932168465039E-2</v>
      </c>
      <c r="F10" s="23" t="str">
        <f t="shared" si="1"/>
        <v>OK</v>
      </c>
    </row>
    <row r="11" spans="3:9" x14ac:dyDescent="0.25">
      <c r="C11" s="18">
        <v>6</v>
      </c>
      <c r="D11" s="24">
        <f>Data!O15/Data!D15-1</f>
        <v>0.26315789473684204</v>
      </c>
      <c r="E11" s="24">
        <f t="shared" si="0"/>
        <v>2.1464839010451486E-2</v>
      </c>
      <c r="F11" s="23" t="str">
        <f t="shared" si="1"/>
        <v>OK</v>
      </c>
    </row>
    <row r="12" spans="3:9" x14ac:dyDescent="0.25">
      <c r="C12" s="18">
        <v>7</v>
      </c>
      <c r="D12" s="24">
        <f>Data!O16/Data!D16-1</f>
        <v>0.67500000000000004</v>
      </c>
      <c r="E12" s="24">
        <f t="shared" si="0"/>
        <v>4.8008929035163295E-2</v>
      </c>
      <c r="F12" s="23" t="str">
        <f t="shared" si="1"/>
        <v>OK</v>
      </c>
    </row>
    <row r="13" spans="3:9" x14ac:dyDescent="0.25">
      <c r="C13" s="18">
        <v>8</v>
      </c>
      <c r="D13" s="24">
        <f>Data!O17/Data!D17-1</f>
        <v>0.51111111111111107</v>
      </c>
      <c r="E13" s="24">
        <f t="shared" si="0"/>
        <v>3.8244580027270825E-2</v>
      </c>
      <c r="F13" s="23" t="str">
        <f t="shared" si="1"/>
        <v>OK</v>
      </c>
    </row>
    <row r="14" spans="3:9" x14ac:dyDescent="0.25">
      <c r="C14" s="18">
        <v>9</v>
      </c>
      <c r="D14" s="24">
        <f>Data!O18/Data!D18-1</f>
        <v>8.5714285714285632E-2</v>
      </c>
      <c r="E14" s="24">
        <f t="shared" si="0"/>
        <v>7.5042072382249803E-3</v>
      </c>
      <c r="F14" s="23" t="str">
        <f t="shared" si="1"/>
        <v>OK</v>
      </c>
    </row>
    <row r="15" spans="3:9" x14ac:dyDescent="0.25">
      <c r="C15" s="18">
        <v>10</v>
      </c>
      <c r="D15" s="24">
        <f>Data!O19/Data!D19-1</f>
        <v>0.71052631578947367</v>
      </c>
      <c r="E15" s="24">
        <f t="shared" si="0"/>
        <v>5.0010433644635865E-2</v>
      </c>
      <c r="F15" s="23" t="str">
        <f t="shared" si="1"/>
        <v>OK</v>
      </c>
    </row>
    <row r="16" spans="3:9" x14ac:dyDescent="0.25">
      <c r="C16" s="18">
        <v>11</v>
      </c>
      <c r="D16" s="24">
        <f>Data!O20/Data!D20-1</f>
        <v>0.13636363636363646</v>
      </c>
      <c r="E16" s="24">
        <f t="shared" si="0"/>
        <v>1.1689004258791158E-2</v>
      </c>
      <c r="F16" s="23" t="str">
        <f t="shared" si="1"/>
        <v>OK</v>
      </c>
    </row>
    <row r="17" spans="3:6" x14ac:dyDescent="0.25">
      <c r="C17" s="18">
        <v>12</v>
      </c>
      <c r="D17" s="24">
        <f>Data!O21/Data!D21-1</f>
        <v>1.1428571428571428</v>
      </c>
      <c r="E17" s="24">
        <f t="shared" si="0"/>
        <v>7.174210421216598E-2</v>
      </c>
      <c r="F17" s="23" t="str">
        <f t="shared" si="1"/>
        <v>OK</v>
      </c>
    </row>
    <row r="18" spans="3:6" x14ac:dyDescent="0.25">
      <c r="C18" s="18">
        <v>13</v>
      </c>
      <c r="D18" s="24">
        <f>Data!O22/Data!D22-1</f>
        <v>0.41999999999999993</v>
      </c>
      <c r="E18" s="24">
        <f t="shared" si="0"/>
        <v>3.2391439949793543E-2</v>
      </c>
      <c r="F18" s="23" t="str">
        <f t="shared" si="1"/>
        <v>OK</v>
      </c>
    </row>
    <row r="19" spans="3:6" x14ac:dyDescent="0.25">
      <c r="C19" s="18">
        <v>14</v>
      </c>
      <c r="D19" s="24">
        <f>Data!O23/Data!D23-1</f>
        <v>0.85294117647058831</v>
      </c>
      <c r="E19" s="24">
        <f t="shared" si="0"/>
        <v>5.7672122174722507E-2</v>
      </c>
      <c r="F19" s="23" t="str">
        <f t="shared" si="1"/>
        <v>OK</v>
      </c>
    </row>
    <row r="20" spans="3:6" x14ac:dyDescent="0.25">
      <c r="C20" s="18">
        <v>15</v>
      </c>
      <c r="D20" s="24">
        <f>Data!O24/Data!D24-1</f>
        <v>1</v>
      </c>
      <c r="E20" s="24">
        <f t="shared" si="0"/>
        <v>6.5041089439962674E-2</v>
      </c>
      <c r="F20" s="23" t="str">
        <f t="shared" si="1"/>
        <v>OK</v>
      </c>
    </row>
    <row r="21" spans="3:6" x14ac:dyDescent="0.25">
      <c r="C21" s="18">
        <v>16</v>
      </c>
      <c r="D21" s="24">
        <f>Data!O25/Data!D25-1</f>
        <v>1.6666666666666665</v>
      </c>
      <c r="E21" s="24">
        <f t="shared" si="0"/>
        <v>9.3262446085218276E-2</v>
      </c>
      <c r="F21" s="23" t="str">
        <f t="shared" si="1"/>
        <v>OK</v>
      </c>
    </row>
    <row r="22" spans="3:6" x14ac:dyDescent="0.25">
      <c r="C22" s="18">
        <v>17</v>
      </c>
      <c r="D22" s="24">
        <f>Data!O26/Data!D26-1</f>
        <v>1.0333333333333332</v>
      </c>
      <c r="E22" s="24">
        <f t="shared" si="0"/>
        <v>6.6642691178337543E-2</v>
      </c>
      <c r="F22" s="23" t="str">
        <f t="shared" si="1"/>
        <v>OK</v>
      </c>
    </row>
    <row r="23" spans="3:6" x14ac:dyDescent="0.25">
      <c r="C23" s="18">
        <v>18</v>
      </c>
      <c r="D23" s="24">
        <f>Data!O27/Data!D27-1</f>
        <v>4.666666666666667</v>
      </c>
      <c r="E23" s="24">
        <f t="shared" si="0"/>
        <v>0.17080436615513661</v>
      </c>
      <c r="F23" s="23" t="str">
        <f t="shared" si="1"/>
        <v>OK</v>
      </c>
    </row>
    <row r="24" spans="3:6" x14ac:dyDescent="0.25">
      <c r="C24" s="18">
        <v>19</v>
      </c>
      <c r="D24" s="24">
        <f>Data!O28/Data!D28-1</f>
        <v>0.47826086956521729</v>
      </c>
      <c r="E24" s="24">
        <f t="shared" si="0"/>
        <v>3.6172152904529575E-2</v>
      </c>
      <c r="F24" s="23" t="str">
        <f t="shared" si="1"/>
        <v>OK</v>
      </c>
    </row>
    <row r="25" spans="3:6" x14ac:dyDescent="0.25">
      <c r="C25" s="18">
        <v>20</v>
      </c>
      <c r="D25" s="24">
        <f>Data!O29/Data!D29-1</f>
        <v>0.4285714285714286</v>
      </c>
      <c r="E25" s="24">
        <f t="shared" si="0"/>
        <v>3.2956413242881455E-2</v>
      </c>
      <c r="F25" s="23" t="str">
        <f t="shared" si="1"/>
        <v>OK</v>
      </c>
    </row>
    <row r="26" spans="3:6" x14ac:dyDescent="0.25">
      <c r="C26" s="18">
        <v>21</v>
      </c>
      <c r="D26" s="24">
        <f>Data!O30/Data!D30-1</f>
        <v>0.30909090909090908</v>
      </c>
      <c r="E26" s="24">
        <f t="shared" si="0"/>
        <v>2.4787026689805813E-2</v>
      </c>
      <c r="F26" s="23" t="str">
        <f t="shared" si="1"/>
        <v>OK</v>
      </c>
    </row>
    <row r="27" spans="3:6" x14ac:dyDescent="0.25">
      <c r="C27" s="18">
        <v>22</v>
      </c>
      <c r="D27" s="24">
        <f>Data!O31/Data!D31-1</f>
        <v>0.82857142857142851</v>
      </c>
      <c r="E27" s="24">
        <f t="shared" si="0"/>
        <v>5.6399914145512708E-2</v>
      </c>
      <c r="F27" s="23" t="str">
        <f t="shared" si="1"/>
        <v>OK</v>
      </c>
    </row>
    <row r="28" spans="3:6" x14ac:dyDescent="0.25">
      <c r="C28" s="18">
        <v>23</v>
      </c>
      <c r="D28" s="24">
        <f>Data!O32/Data!D32-1</f>
        <v>1.3599999999999999</v>
      </c>
      <c r="E28" s="24">
        <f t="shared" si="0"/>
        <v>8.1187687110508611E-2</v>
      </c>
      <c r="F28" s="23" t="str">
        <f t="shared" si="1"/>
        <v>OK</v>
      </c>
    </row>
    <row r="29" spans="3:6" x14ac:dyDescent="0.25">
      <c r="C29" s="18">
        <v>24</v>
      </c>
      <c r="D29" s="24">
        <f>Data!O33/Data!D33-1</f>
        <v>0.59523809523809534</v>
      </c>
      <c r="E29" s="24">
        <f t="shared" si="0"/>
        <v>4.3370811145299504E-2</v>
      </c>
      <c r="F29" s="23" t="str">
        <f t="shared" si="1"/>
        <v>OK</v>
      </c>
    </row>
    <row r="30" spans="3:6" x14ac:dyDescent="0.25">
      <c r="C30" s="18">
        <v>25</v>
      </c>
      <c r="D30" s="24">
        <f>Data!O34/Data!D34-1</f>
        <v>2.5333333333333332</v>
      </c>
      <c r="E30" s="24">
        <f t="shared" si="0"/>
        <v>0.12159215924501443</v>
      </c>
      <c r="F30" s="23" t="str">
        <f t="shared" si="1"/>
        <v>OK</v>
      </c>
    </row>
    <row r="31" spans="3:6" x14ac:dyDescent="0.25">
      <c r="C31" s="18">
        <v>26</v>
      </c>
      <c r="D31" s="24">
        <f>Data!O35/Data!D35-1</f>
        <v>6</v>
      </c>
      <c r="E31" s="24">
        <f t="shared" si="0"/>
        <v>0.1935128371696202</v>
      </c>
      <c r="F31" s="23" t="str">
        <f t="shared" si="1"/>
        <v>OK</v>
      </c>
    </row>
    <row r="32" spans="3:6" x14ac:dyDescent="0.25">
      <c r="C32" s="18">
        <v>27</v>
      </c>
      <c r="D32" s="24">
        <f>Data!O36/Data!D36-1</f>
        <v>0.59523809523809534</v>
      </c>
      <c r="E32" s="24">
        <f t="shared" si="0"/>
        <v>4.3370811145299504E-2</v>
      </c>
      <c r="F32" s="23" t="str">
        <f t="shared" si="1"/>
        <v>OK</v>
      </c>
    </row>
    <row r="33" spans="3:6" x14ac:dyDescent="0.25">
      <c r="C33" s="18">
        <v>28</v>
      </c>
      <c r="D33" s="24">
        <f>Data!O37/Data!D37-1</f>
        <v>2.5316455696202445E-2</v>
      </c>
      <c r="E33" s="24">
        <f t="shared" si="0"/>
        <v>2.2754305266907693E-3</v>
      </c>
      <c r="F33" s="23" t="str">
        <f t="shared" si="1"/>
        <v>OK</v>
      </c>
    </row>
    <row r="34" spans="3:6" x14ac:dyDescent="0.25">
      <c r="C34" s="18">
        <v>29</v>
      </c>
      <c r="D34" s="24">
        <f>Data!O38/Data!D38-1</f>
        <v>1.3076923076923075</v>
      </c>
      <c r="E34" s="24">
        <f t="shared" si="0"/>
        <v>7.8986902507006684E-2</v>
      </c>
      <c r="F34" s="23" t="str">
        <f t="shared" si="1"/>
        <v>OK</v>
      </c>
    </row>
    <row r="35" spans="3:6" x14ac:dyDescent="0.25">
      <c r="C35" s="18">
        <v>30</v>
      </c>
      <c r="D35" s="24">
        <f>Data!O39/Data!D39-1</f>
        <v>0.25423728813559321</v>
      </c>
      <c r="E35" s="24">
        <f t="shared" si="0"/>
        <v>2.0806930290978354E-2</v>
      </c>
      <c r="F35" s="23" t="str">
        <f t="shared" si="1"/>
        <v>OK</v>
      </c>
    </row>
    <row r="36" spans="3:6" x14ac:dyDescent="0.25">
      <c r="C36" s="18">
        <v>31</v>
      </c>
      <c r="D36" s="24">
        <f>Data!O40/Data!D40-1</f>
        <v>1.3599999999999999</v>
      </c>
      <c r="E36" s="24">
        <f t="shared" si="0"/>
        <v>8.1187687110508611E-2</v>
      </c>
      <c r="F36" s="23" t="str">
        <f t="shared" si="1"/>
        <v>OK</v>
      </c>
    </row>
    <row r="37" spans="3:6" x14ac:dyDescent="0.25">
      <c r="C37" s="18">
        <v>32</v>
      </c>
      <c r="D37" s="24">
        <f>Data!O41/Data!D41-1</f>
        <v>1.2222222222222223</v>
      </c>
      <c r="E37" s="24">
        <f t="shared" si="0"/>
        <v>7.5291307667713969E-2</v>
      </c>
      <c r="F37" s="23" t="str">
        <f t="shared" si="1"/>
        <v>OK</v>
      </c>
    </row>
    <row r="38" spans="3:6" x14ac:dyDescent="0.25">
      <c r="C38" s="18">
        <v>33</v>
      </c>
      <c r="D38" s="24">
        <f>Data!O42/Data!D42-1</f>
        <v>0.58139534883720922</v>
      </c>
      <c r="E38" s="24">
        <f t="shared" ref="E38:E69" si="2">(1+D38)^(1/(no_tests-1))-1</f>
        <v>4.2544465268122167E-2</v>
      </c>
      <c r="F38" s="23" t="str">
        <f t="shared" ref="F38:F69" si="3">IF(ABS((1+E38)^(no_tests-1)-(1+D38))&lt;0.0001,"OK","Check")</f>
        <v>OK</v>
      </c>
    </row>
    <row r="39" spans="3:6" x14ac:dyDescent="0.25">
      <c r="C39" s="18">
        <v>34</v>
      </c>
      <c r="D39" s="24">
        <f>Data!O43/Data!D43-1</f>
        <v>1.5454545454545454</v>
      </c>
      <c r="E39" s="24">
        <f t="shared" si="2"/>
        <v>8.8648701112540973E-2</v>
      </c>
      <c r="F39" s="23" t="str">
        <f t="shared" si="3"/>
        <v>OK</v>
      </c>
    </row>
    <row r="40" spans="3:6" x14ac:dyDescent="0.25">
      <c r="C40" s="18">
        <v>35</v>
      </c>
      <c r="D40" s="24">
        <f>Data!O44/Data!D44-1</f>
        <v>0.51111111111111107</v>
      </c>
      <c r="E40" s="24">
        <f t="shared" si="2"/>
        <v>3.8244580027270825E-2</v>
      </c>
      <c r="F40" s="23" t="str">
        <f t="shared" si="3"/>
        <v>OK</v>
      </c>
    </row>
    <row r="41" spans="3:6" x14ac:dyDescent="0.25">
      <c r="C41" s="18">
        <v>36</v>
      </c>
      <c r="D41" s="24">
        <f>Data!O45/Data!D45-1</f>
        <v>1.5652173913043477</v>
      </c>
      <c r="E41" s="24">
        <f t="shared" si="2"/>
        <v>8.941438832915205E-2</v>
      </c>
      <c r="F41" s="23" t="str">
        <f t="shared" si="3"/>
        <v>OK</v>
      </c>
    </row>
    <row r="42" spans="3:6" x14ac:dyDescent="0.25">
      <c r="C42" s="18">
        <v>37</v>
      </c>
      <c r="D42" s="24">
        <f>Data!O46/Data!D46-1</f>
        <v>1.4782608695652173</v>
      </c>
      <c r="E42" s="24">
        <f t="shared" si="2"/>
        <v>8.6004306025807109E-2</v>
      </c>
      <c r="F42" s="23" t="str">
        <f t="shared" si="3"/>
        <v>OK</v>
      </c>
    </row>
    <row r="43" spans="3:6" x14ac:dyDescent="0.25">
      <c r="C43" s="18">
        <v>38</v>
      </c>
      <c r="D43" s="24">
        <f>Data!O47/Data!D47-1</f>
        <v>0.4893617021276595</v>
      </c>
      <c r="E43" s="24">
        <f t="shared" si="2"/>
        <v>3.6877115109425818E-2</v>
      </c>
      <c r="F43" s="23" t="str">
        <f t="shared" si="3"/>
        <v>OK</v>
      </c>
    </row>
    <row r="44" spans="3:6" x14ac:dyDescent="0.25">
      <c r="C44" s="18">
        <v>39</v>
      </c>
      <c r="D44" s="24">
        <f>Data!O48/Data!D48-1</f>
        <v>4.7777777777777777</v>
      </c>
      <c r="E44" s="24">
        <f t="shared" si="2"/>
        <v>0.17287298962321285</v>
      </c>
      <c r="F44" s="23" t="str">
        <f t="shared" si="3"/>
        <v>OK</v>
      </c>
    </row>
    <row r="45" spans="3:6" x14ac:dyDescent="0.25">
      <c r="C45" s="18">
        <v>40</v>
      </c>
      <c r="D45" s="24">
        <f>Data!O49/Data!D49-1</f>
        <v>8.5714285714285632E-2</v>
      </c>
      <c r="E45" s="24">
        <f t="shared" si="2"/>
        <v>7.5042072382249803E-3</v>
      </c>
      <c r="F45" s="23" t="str">
        <f t="shared" si="3"/>
        <v>OK</v>
      </c>
    </row>
    <row r="46" spans="3:6" x14ac:dyDescent="0.25">
      <c r="C46" s="18">
        <v>41</v>
      </c>
      <c r="D46" s="24">
        <f>Data!O50/Data!D50-1</f>
        <v>1.8947368421052633</v>
      </c>
      <c r="E46" s="24">
        <f t="shared" si="2"/>
        <v>0.10144917658097197</v>
      </c>
      <c r="F46" s="23" t="str">
        <f t="shared" si="3"/>
        <v>OK</v>
      </c>
    </row>
    <row r="47" spans="3:6" x14ac:dyDescent="0.25">
      <c r="C47" s="18">
        <v>42</v>
      </c>
      <c r="D47" s="24">
        <f>Data!O51/Data!D51-1</f>
        <v>0.39215686274509798</v>
      </c>
      <c r="E47" s="24">
        <f t="shared" si="2"/>
        <v>3.0534560690816503E-2</v>
      </c>
      <c r="F47" s="23" t="str">
        <f t="shared" si="3"/>
        <v>OK</v>
      </c>
    </row>
    <row r="48" spans="3:6" x14ac:dyDescent="0.25">
      <c r="C48" s="18">
        <v>43</v>
      </c>
      <c r="D48" s="24">
        <f>Data!O52/Data!D52-1</f>
        <v>0.8</v>
      </c>
      <c r="E48" s="24">
        <f t="shared" si="2"/>
        <v>5.4888581454047625E-2</v>
      </c>
      <c r="F48" s="23" t="str">
        <f t="shared" si="3"/>
        <v>OK</v>
      </c>
    </row>
    <row r="49" spans="3:6" x14ac:dyDescent="0.25">
      <c r="C49" s="18">
        <v>44</v>
      </c>
      <c r="D49" s="24">
        <f>Data!O53/Data!D53-1</f>
        <v>0.28571428571428581</v>
      </c>
      <c r="E49" s="24">
        <f t="shared" si="2"/>
        <v>2.3109752547316065E-2</v>
      </c>
      <c r="F49" s="23" t="str">
        <f t="shared" si="3"/>
        <v>OK</v>
      </c>
    </row>
    <row r="50" spans="3:6" x14ac:dyDescent="0.25">
      <c r="C50" s="18">
        <v>45</v>
      </c>
      <c r="D50" s="24">
        <f>Data!O54/Data!D54-1</f>
        <v>1.3076923076923075</v>
      </c>
      <c r="E50" s="24">
        <f t="shared" si="2"/>
        <v>7.8986902507006684E-2</v>
      </c>
      <c r="F50" s="23" t="str">
        <f t="shared" si="3"/>
        <v>OK</v>
      </c>
    </row>
    <row r="51" spans="3:6" x14ac:dyDescent="0.25">
      <c r="C51" s="18">
        <v>46</v>
      </c>
      <c r="D51" s="24">
        <f>Data!O55/Data!D55-1</f>
        <v>0.33333333333333326</v>
      </c>
      <c r="E51" s="24">
        <f t="shared" si="2"/>
        <v>2.6497904095038605E-2</v>
      </c>
      <c r="F51" s="23" t="str">
        <f t="shared" si="3"/>
        <v>OK</v>
      </c>
    </row>
    <row r="52" spans="3:6" x14ac:dyDescent="0.25">
      <c r="C52" s="18">
        <v>47</v>
      </c>
      <c r="D52" s="24">
        <f>Data!O56/Data!D56-1</f>
        <v>-4.6511627906976716E-2</v>
      </c>
      <c r="E52" s="24">
        <f t="shared" si="2"/>
        <v>-4.3204624675217129E-3</v>
      </c>
      <c r="F52" s="23" t="str">
        <f t="shared" si="3"/>
        <v>OK</v>
      </c>
    </row>
    <row r="53" spans="3:6" x14ac:dyDescent="0.25">
      <c r="C53" s="18">
        <v>48</v>
      </c>
      <c r="D53" s="24">
        <f>Data!O57/Data!D57-1</f>
        <v>2.3125</v>
      </c>
      <c r="E53" s="24">
        <f t="shared" si="2"/>
        <v>0.1150308897066521</v>
      </c>
      <c r="F53" s="23" t="str">
        <f t="shared" si="3"/>
        <v>OK</v>
      </c>
    </row>
    <row r="54" spans="3:6" x14ac:dyDescent="0.25">
      <c r="C54" s="18">
        <v>49</v>
      </c>
      <c r="D54" s="24">
        <f>Data!O58/Data!D58-1</f>
        <v>8.8000000000000007</v>
      </c>
      <c r="E54" s="24">
        <f t="shared" si="2"/>
        <v>0.23058455909971398</v>
      </c>
      <c r="F54" s="23" t="str">
        <f t="shared" si="3"/>
        <v>OK</v>
      </c>
    </row>
    <row r="55" spans="3:6" x14ac:dyDescent="0.25">
      <c r="C55" s="18">
        <v>50</v>
      </c>
      <c r="D55" s="24">
        <f>Data!O59/Data!D59-1</f>
        <v>0.5</v>
      </c>
      <c r="E55" s="24">
        <f t="shared" si="2"/>
        <v>3.7548235793918971E-2</v>
      </c>
      <c r="F55" s="23" t="str">
        <f t="shared" si="3"/>
        <v>OK</v>
      </c>
    </row>
    <row r="56" spans="3:6" x14ac:dyDescent="0.25">
      <c r="C56" s="18">
        <v>51</v>
      </c>
      <c r="D56" s="24">
        <f>Data!O60/Data!D60-1</f>
        <v>0.64999999999999991</v>
      </c>
      <c r="E56" s="24">
        <f t="shared" si="2"/>
        <v>4.6577196109081509E-2</v>
      </c>
      <c r="F56" s="23" t="str">
        <f t="shared" si="3"/>
        <v>OK</v>
      </c>
    </row>
    <row r="57" spans="3:6" x14ac:dyDescent="0.25">
      <c r="C57" s="18">
        <v>52</v>
      </c>
      <c r="D57" s="24">
        <f>Data!O61/Data!D61-1</f>
        <v>4.3</v>
      </c>
      <c r="E57" s="24">
        <f t="shared" si="2"/>
        <v>0.16370596610495691</v>
      </c>
      <c r="F57" s="23" t="str">
        <f t="shared" si="3"/>
        <v>OK</v>
      </c>
    </row>
    <row r="58" spans="3:6" x14ac:dyDescent="0.25">
      <c r="C58" s="18">
        <v>53</v>
      </c>
      <c r="D58" s="24">
        <f>Data!O62/Data!D62-1</f>
        <v>0.5</v>
      </c>
      <c r="E58" s="24">
        <f t="shared" si="2"/>
        <v>3.7548235793918971E-2</v>
      </c>
      <c r="F58" s="23" t="str">
        <f t="shared" si="3"/>
        <v>OK</v>
      </c>
    </row>
    <row r="59" spans="3:6" x14ac:dyDescent="0.25">
      <c r="C59" s="18">
        <v>54</v>
      </c>
      <c r="D59" s="24">
        <f>Data!O63/Data!D63-1</f>
        <v>0.82857142857142851</v>
      </c>
      <c r="E59" s="24">
        <f t="shared" si="2"/>
        <v>5.6399914145512708E-2</v>
      </c>
      <c r="F59" s="23" t="str">
        <f t="shared" si="3"/>
        <v>OK</v>
      </c>
    </row>
    <row r="60" spans="3:6" x14ac:dyDescent="0.25">
      <c r="C60" s="18">
        <v>55</v>
      </c>
      <c r="D60" s="24">
        <f>Data!O64/Data!D64-1</f>
        <v>0.71052631578947367</v>
      </c>
      <c r="E60" s="24">
        <f t="shared" si="2"/>
        <v>5.0010433644635865E-2</v>
      </c>
      <c r="F60" s="23" t="str">
        <f t="shared" si="3"/>
        <v>OK</v>
      </c>
    </row>
    <row r="61" spans="3:6" x14ac:dyDescent="0.25">
      <c r="C61" s="18">
        <v>56</v>
      </c>
      <c r="D61" s="24">
        <f>Data!O65/Data!D65-1</f>
        <v>1.8421052631578947</v>
      </c>
      <c r="E61" s="24">
        <f t="shared" si="2"/>
        <v>9.9613376915227869E-2</v>
      </c>
      <c r="F61" s="23" t="str">
        <f t="shared" si="3"/>
        <v>OK</v>
      </c>
    </row>
    <row r="62" spans="3:6" x14ac:dyDescent="0.25">
      <c r="C62" s="18">
        <v>57</v>
      </c>
      <c r="D62" s="24">
        <f>Data!O66/Data!D66-1</f>
        <v>3.416666666666667</v>
      </c>
      <c r="E62" s="24">
        <f t="shared" si="2"/>
        <v>0.14457687128510455</v>
      </c>
      <c r="F62" s="23" t="str">
        <f t="shared" si="3"/>
        <v>OK</v>
      </c>
    </row>
    <row r="63" spans="3:6" x14ac:dyDescent="0.25">
      <c r="C63" s="18">
        <v>58</v>
      </c>
      <c r="D63" s="24">
        <f>Data!O67/Data!D67-1</f>
        <v>5.4054054054053946E-2</v>
      </c>
      <c r="E63" s="24">
        <f t="shared" si="2"/>
        <v>4.7972641558102769E-3</v>
      </c>
      <c r="F63" s="23" t="str">
        <f t="shared" si="3"/>
        <v>OK</v>
      </c>
    </row>
    <row r="64" spans="3:6" x14ac:dyDescent="0.25">
      <c r="C64" s="18">
        <v>59</v>
      </c>
      <c r="D64" s="24">
        <f>Data!O68/Data!D68-1</f>
        <v>-8.9999999999999969E-2</v>
      </c>
      <c r="E64" s="24">
        <f t="shared" si="2"/>
        <v>-8.5370487988077892E-3</v>
      </c>
      <c r="F64" s="23" t="str">
        <f t="shared" si="3"/>
        <v>OK</v>
      </c>
    </row>
    <row r="65" spans="3:6" x14ac:dyDescent="0.25">
      <c r="C65" s="18">
        <v>60</v>
      </c>
      <c r="D65" s="24">
        <f>Data!O69/Data!D69-1</f>
        <v>2.5974025974025983E-2</v>
      </c>
      <c r="E65" s="24">
        <f t="shared" si="2"/>
        <v>2.3338492519491272E-3</v>
      </c>
      <c r="F65" s="23" t="str">
        <f t="shared" si="3"/>
        <v>OK</v>
      </c>
    </row>
    <row r="66" spans="3:6" x14ac:dyDescent="0.25">
      <c r="C66" s="18">
        <v>61</v>
      </c>
      <c r="D66" s="24">
        <f>Data!O70/Data!D70-1</f>
        <v>1.0666666666666669</v>
      </c>
      <c r="E66" s="24">
        <f t="shared" si="2"/>
        <v>6.8220599486289446E-2</v>
      </c>
      <c r="F66" s="23" t="str">
        <f t="shared" si="3"/>
        <v>OK</v>
      </c>
    </row>
    <row r="67" spans="3:6" x14ac:dyDescent="0.25">
      <c r="C67" s="18">
        <v>62</v>
      </c>
      <c r="D67" s="24">
        <f>Data!O71/Data!D71-1</f>
        <v>0.36538461538461542</v>
      </c>
      <c r="E67" s="24">
        <f t="shared" si="2"/>
        <v>2.8716982832199811E-2</v>
      </c>
      <c r="F67" s="23" t="str">
        <f t="shared" si="3"/>
        <v>OK</v>
      </c>
    </row>
    <row r="68" spans="3:6" x14ac:dyDescent="0.25">
      <c r="C68" s="18">
        <v>63</v>
      </c>
      <c r="D68" s="24">
        <f>Data!O72/Data!D72-1</f>
        <v>1.75</v>
      </c>
      <c r="E68" s="24">
        <f t="shared" si="2"/>
        <v>9.6325045857230007E-2</v>
      </c>
      <c r="F68" s="23" t="str">
        <f t="shared" si="3"/>
        <v>OK</v>
      </c>
    </row>
    <row r="69" spans="3:6" x14ac:dyDescent="0.25">
      <c r="C69" s="18">
        <v>64</v>
      </c>
      <c r="D69" s="24">
        <f>Data!O73/Data!D73-1</f>
        <v>0.47826086956521729</v>
      </c>
      <c r="E69" s="24">
        <f t="shared" si="2"/>
        <v>3.6172152904529575E-2</v>
      </c>
      <c r="F69" s="23" t="str">
        <f t="shared" si="3"/>
        <v>OK</v>
      </c>
    </row>
    <row r="70" spans="3:6" x14ac:dyDescent="0.25">
      <c r="C70" s="18">
        <v>65</v>
      </c>
      <c r="D70" s="24">
        <f>Data!O74/Data!D74-1</f>
        <v>8.4507042253521236E-2</v>
      </c>
      <c r="E70" s="24">
        <f t="shared" ref="E70:E101" si="4">(1+D70)^(1/(no_tests-1))-1</f>
        <v>7.4023121861099828E-3</v>
      </c>
      <c r="F70" s="23" t="str">
        <f t="shared" ref="F70:F101" si="5">IF(ABS((1+E70)^(no_tests-1)-(1+D70))&lt;0.0001,"OK","Check")</f>
        <v>OK</v>
      </c>
    </row>
    <row r="71" spans="3:6" x14ac:dyDescent="0.25">
      <c r="C71" s="18">
        <v>66</v>
      </c>
      <c r="D71" s="24">
        <f>Data!O75/Data!D75-1</f>
        <v>0.4893617021276595</v>
      </c>
      <c r="E71" s="24">
        <f t="shared" si="4"/>
        <v>3.6877115109425818E-2</v>
      </c>
      <c r="F71" s="23" t="str">
        <f t="shared" si="5"/>
        <v>OK</v>
      </c>
    </row>
    <row r="72" spans="3:6" x14ac:dyDescent="0.25">
      <c r="C72" s="18">
        <v>67</v>
      </c>
      <c r="D72" s="24">
        <f>Data!O76/Data!D76-1</f>
        <v>5.25</v>
      </c>
      <c r="E72" s="24">
        <f t="shared" si="4"/>
        <v>0.18127966753764047</v>
      </c>
      <c r="F72" s="23" t="str">
        <f t="shared" si="5"/>
        <v>OK</v>
      </c>
    </row>
    <row r="73" spans="3:6" x14ac:dyDescent="0.25">
      <c r="C73" s="18">
        <v>68</v>
      </c>
      <c r="D73" s="24">
        <f>Data!O77/Data!D77-1</f>
        <v>0.96875</v>
      </c>
      <c r="E73" s="24">
        <f t="shared" si="4"/>
        <v>6.351739429887937E-2</v>
      </c>
      <c r="F73" s="23" t="str">
        <f t="shared" si="5"/>
        <v>OK</v>
      </c>
    </row>
    <row r="74" spans="3:6" x14ac:dyDescent="0.25">
      <c r="C74" s="18">
        <v>69</v>
      </c>
      <c r="D74" s="24">
        <f>Data!O78/Data!D78-1</f>
        <v>0.39999999999999991</v>
      </c>
      <c r="E74" s="24">
        <f t="shared" si="4"/>
        <v>3.1061016501513494E-2</v>
      </c>
      <c r="F74" s="23" t="str">
        <f t="shared" si="5"/>
        <v>OK</v>
      </c>
    </row>
    <row r="75" spans="3:6" x14ac:dyDescent="0.25">
      <c r="C75" s="18">
        <v>70</v>
      </c>
      <c r="D75" s="24">
        <f>Data!O79/Data!D79-1</f>
        <v>0.10144927536231885</v>
      </c>
      <c r="E75" s="24">
        <f t="shared" si="4"/>
        <v>8.8229526011198711E-3</v>
      </c>
      <c r="F75" s="23" t="str">
        <f t="shared" si="5"/>
        <v>OK</v>
      </c>
    </row>
    <row r="76" spans="3:6" x14ac:dyDescent="0.25">
      <c r="C76" s="18">
        <v>71</v>
      </c>
      <c r="D76" s="24">
        <f>Data!O80/Data!D80-1</f>
        <v>2.375</v>
      </c>
      <c r="E76" s="24">
        <f t="shared" si="4"/>
        <v>0.11692725554708461</v>
      </c>
      <c r="F76" s="23" t="str">
        <f t="shared" si="5"/>
        <v>OK</v>
      </c>
    </row>
    <row r="77" spans="3:6" x14ac:dyDescent="0.25">
      <c r="C77" s="18">
        <v>72</v>
      </c>
      <c r="D77" s="24">
        <f>Data!O81/Data!D81-1</f>
        <v>0.45833333333333326</v>
      </c>
      <c r="E77" s="24">
        <f t="shared" si="4"/>
        <v>3.4894485929149566E-2</v>
      </c>
      <c r="F77" s="23" t="str">
        <f t="shared" si="5"/>
        <v>OK</v>
      </c>
    </row>
    <row r="78" spans="3:6" x14ac:dyDescent="0.25">
      <c r="C78" s="18">
        <v>73</v>
      </c>
      <c r="D78" s="24">
        <f>Data!O82/Data!D82-1</f>
        <v>0.27586206896551735</v>
      </c>
      <c r="E78" s="24">
        <f t="shared" si="4"/>
        <v>2.2394537759431454E-2</v>
      </c>
      <c r="F78" s="23" t="str">
        <f t="shared" si="5"/>
        <v>OK</v>
      </c>
    </row>
    <row r="79" spans="3:6" x14ac:dyDescent="0.25">
      <c r="C79" s="18">
        <v>74</v>
      </c>
      <c r="D79" s="24">
        <f>Data!O83/Data!D83-1</f>
        <v>2.5333333333333332</v>
      </c>
      <c r="E79" s="24">
        <f t="shared" si="4"/>
        <v>0.12159215924501443</v>
      </c>
      <c r="F79" s="23" t="str">
        <f t="shared" si="5"/>
        <v>OK</v>
      </c>
    </row>
    <row r="80" spans="3:6" x14ac:dyDescent="0.25">
      <c r="C80" s="18">
        <v>75</v>
      </c>
      <c r="D80" s="24">
        <f>Data!O84/Data!D84-1</f>
        <v>0.85294117647058831</v>
      </c>
      <c r="E80" s="24">
        <f t="shared" si="4"/>
        <v>5.7672122174722507E-2</v>
      </c>
      <c r="F80" s="23" t="str">
        <f t="shared" si="5"/>
        <v>OK</v>
      </c>
    </row>
    <row r="81" spans="3:6" x14ac:dyDescent="0.25">
      <c r="C81" s="18">
        <v>76</v>
      </c>
      <c r="D81" s="24">
        <f>Data!O85/Data!D85-1</f>
        <v>8.3333333333333259E-2</v>
      </c>
      <c r="E81" s="24">
        <f t="shared" si="4"/>
        <v>7.3031486454266936E-3</v>
      </c>
      <c r="F81" s="23" t="str">
        <f t="shared" si="5"/>
        <v>OK</v>
      </c>
    </row>
    <row r="82" spans="3:6" x14ac:dyDescent="0.25">
      <c r="C82" s="18">
        <v>77</v>
      </c>
      <c r="D82" s="24">
        <f>Data!O86/Data!D86-1</f>
        <v>0.7567567567567568</v>
      </c>
      <c r="E82" s="24">
        <f t="shared" si="4"/>
        <v>5.2559152634186868E-2</v>
      </c>
      <c r="F82" s="23" t="str">
        <f t="shared" si="5"/>
        <v>OK</v>
      </c>
    </row>
    <row r="83" spans="3:6" x14ac:dyDescent="0.25">
      <c r="C83" s="18">
        <v>78</v>
      </c>
      <c r="D83" s="24">
        <f>Data!O87/Data!D87-1</f>
        <v>1.5909090909090908</v>
      </c>
      <c r="E83" s="24">
        <f t="shared" si="4"/>
        <v>9.0401804026082999E-2</v>
      </c>
      <c r="F83" s="23" t="str">
        <f t="shared" si="5"/>
        <v>OK</v>
      </c>
    </row>
    <row r="84" spans="3:6" x14ac:dyDescent="0.25">
      <c r="C84" s="18">
        <v>79</v>
      </c>
      <c r="D84" s="24">
        <f>Data!O88/Data!D88-1</f>
        <v>0.33333333333333326</v>
      </c>
      <c r="E84" s="24">
        <f t="shared" si="4"/>
        <v>2.6497904095038605E-2</v>
      </c>
      <c r="F84" s="23" t="str">
        <f t="shared" si="5"/>
        <v>OK</v>
      </c>
    </row>
    <row r="85" spans="3:6" x14ac:dyDescent="0.25">
      <c r="C85" s="18">
        <v>80</v>
      </c>
      <c r="D85" s="24">
        <f>Data!O89/Data!D89-1</f>
        <v>2.375</v>
      </c>
      <c r="E85" s="24">
        <f t="shared" si="4"/>
        <v>0.11692725554708461</v>
      </c>
      <c r="F85" s="23" t="str">
        <f t="shared" si="5"/>
        <v>OK</v>
      </c>
    </row>
    <row r="86" spans="3:6" x14ac:dyDescent="0.25">
      <c r="C86" s="18">
        <v>81</v>
      </c>
      <c r="D86" s="24">
        <f>Data!O90/Data!D90-1</f>
        <v>0.10144927536231885</v>
      </c>
      <c r="E86" s="24">
        <f t="shared" si="4"/>
        <v>8.8229526011198711E-3</v>
      </c>
      <c r="F86" s="23" t="str">
        <f t="shared" si="5"/>
        <v>OK</v>
      </c>
    </row>
    <row r="87" spans="3:6" x14ac:dyDescent="0.25">
      <c r="C87" s="18">
        <v>82</v>
      </c>
      <c r="D87" s="24">
        <f>Data!O91/Data!D91-1</f>
        <v>0.4285714285714286</v>
      </c>
      <c r="E87" s="24">
        <f t="shared" si="4"/>
        <v>3.2956413242881455E-2</v>
      </c>
      <c r="F87" s="23" t="str">
        <f t="shared" si="5"/>
        <v>OK</v>
      </c>
    </row>
    <row r="88" spans="3:6" x14ac:dyDescent="0.25">
      <c r="C88" s="18">
        <v>83</v>
      </c>
      <c r="D88" s="24">
        <f>Data!O92/Data!D92-1</f>
        <v>0.59523809523809534</v>
      </c>
      <c r="E88" s="24">
        <f t="shared" si="4"/>
        <v>4.3370811145299504E-2</v>
      </c>
      <c r="F88" s="23" t="str">
        <f t="shared" si="5"/>
        <v>OK</v>
      </c>
    </row>
    <row r="89" spans="3:6" x14ac:dyDescent="0.25">
      <c r="C89" s="18">
        <v>84</v>
      </c>
      <c r="D89" s="24">
        <f>Data!O93/Data!D93-1</f>
        <v>42</v>
      </c>
      <c r="E89" s="24">
        <f t="shared" si="4"/>
        <v>0.40765793347510093</v>
      </c>
      <c r="F89" s="23" t="str">
        <f t="shared" si="5"/>
        <v>OK</v>
      </c>
    </row>
    <row r="90" spans="3:6" x14ac:dyDescent="0.25">
      <c r="C90" s="18">
        <v>85</v>
      </c>
      <c r="D90" s="24">
        <f>Data!O94/Data!D94-1</f>
        <v>0.66666666666666674</v>
      </c>
      <c r="E90" s="24">
        <f t="shared" si="4"/>
        <v>4.7533856014729592E-2</v>
      </c>
      <c r="F90" s="23" t="str">
        <f t="shared" si="5"/>
        <v>OK</v>
      </c>
    </row>
    <row r="91" spans="3:6" x14ac:dyDescent="0.25">
      <c r="C91" s="18">
        <v>86</v>
      </c>
      <c r="D91" s="24">
        <f>Data!O95/Data!D95-1</f>
        <v>0.72972972972972983</v>
      </c>
      <c r="E91" s="24">
        <f t="shared" si="4"/>
        <v>5.1076645524236186E-2</v>
      </c>
      <c r="F91" s="23" t="str">
        <f t="shared" si="5"/>
        <v>OK</v>
      </c>
    </row>
    <row r="92" spans="3:6" x14ac:dyDescent="0.25">
      <c r="C92" s="18">
        <v>87</v>
      </c>
      <c r="D92" s="24">
        <f>Data!O96/Data!D96-1</f>
        <v>0.11764705882352944</v>
      </c>
      <c r="E92" s="24">
        <f t="shared" si="4"/>
        <v>1.0162714531225969E-2</v>
      </c>
      <c r="F92" s="23" t="str">
        <f t="shared" si="5"/>
        <v>OK</v>
      </c>
    </row>
    <row r="93" spans="3:6" x14ac:dyDescent="0.25">
      <c r="C93" s="18">
        <v>88</v>
      </c>
      <c r="D93" s="24">
        <f>Data!O97/Data!D97-1</f>
        <v>0.2807017543859649</v>
      </c>
      <c r="E93" s="24">
        <f t="shared" si="4"/>
        <v>2.2746496363214908E-2</v>
      </c>
      <c r="F93" s="23" t="str">
        <f t="shared" si="5"/>
        <v>OK</v>
      </c>
    </row>
    <row r="94" spans="3:6" x14ac:dyDescent="0.25">
      <c r="C94" s="18">
        <v>89</v>
      </c>
      <c r="D94" s="24">
        <f>Data!O98/Data!D98-1</f>
        <v>0.15384615384615374</v>
      </c>
      <c r="E94" s="24">
        <f t="shared" si="4"/>
        <v>1.3094154962957516E-2</v>
      </c>
      <c r="F94" s="23" t="str">
        <f t="shared" si="5"/>
        <v>OK</v>
      </c>
    </row>
    <row r="95" spans="3:6" x14ac:dyDescent="0.25">
      <c r="C95" s="18">
        <v>90</v>
      </c>
      <c r="D95" s="24">
        <f>Data!O99/Data!D99-1</f>
        <v>-7.7777777777777724E-2</v>
      </c>
      <c r="E95" s="24">
        <f t="shared" si="4"/>
        <v>-7.3337993509188237E-3</v>
      </c>
      <c r="F95" s="23" t="str">
        <f t="shared" si="5"/>
        <v>OK</v>
      </c>
    </row>
    <row r="96" spans="3:6" x14ac:dyDescent="0.25">
      <c r="C96" s="18">
        <v>91</v>
      </c>
      <c r="D96" s="24">
        <f>Data!O100/Data!D100-1</f>
        <v>1.103448275862069</v>
      </c>
      <c r="E96" s="24">
        <f t="shared" si="4"/>
        <v>6.9935111426080665E-2</v>
      </c>
      <c r="F96" s="23" t="str">
        <f t="shared" si="5"/>
        <v>OK</v>
      </c>
    </row>
    <row r="97" spans="3:6" x14ac:dyDescent="0.25">
      <c r="C97" s="18">
        <v>92</v>
      </c>
      <c r="D97" s="24">
        <f>Data!O101/Data!D101-1</f>
        <v>0.77777777777777768</v>
      </c>
      <c r="E97" s="24">
        <f t="shared" si="4"/>
        <v>5.3697947111507105E-2</v>
      </c>
      <c r="F97" s="23" t="str">
        <f t="shared" si="5"/>
        <v>OK</v>
      </c>
    </row>
    <row r="98" spans="3:6" x14ac:dyDescent="0.25">
      <c r="C98" s="18">
        <v>93</v>
      </c>
      <c r="D98" s="24">
        <f>Data!O102/Data!D102-1</f>
        <v>1.4782608695652173</v>
      </c>
      <c r="E98" s="24">
        <f t="shared" si="4"/>
        <v>8.6004306025807109E-2</v>
      </c>
      <c r="F98" s="23" t="str">
        <f t="shared" si="5"/>
        <v>OK</v>
      </c>
    </row>
    <row r="99" spans="3:6" x14ac:dyDescent="0.25">
      <c r="C99" s="18">
        <v>94</v>
      </c>
      <c r="D99" s="24">
        <f>Data!O103/Data!D103-1</f>
        <v>0.33962264150943389</v>
      </c>
      <c r="E99" s="24">
        <f t="shared" si="4"/>
        <v>2.6937142342018383E-2</v>
      </c>
      <c r="F99" s="23" t="str">
        <f t="shared" si="5"/>
        <v>OK</v>
      </c>
    </row>
    <row r="100" spans="3:6" x14ac:dyDescent="0.25">
      <c r="C100" s="18">
        <v>95</v>
      </c>
      <c r="D100" s="24">
        <f>Data!O104/Data!D104-1</f>
        <v>0.28571428571428581</v>
      </c>
      <c r="E100" s="24">
        <f t="shared" si="4"/>
        <v>2.3109752547316065E-2</v>
      </c>
      <c r="F100" s="23" t="str">
        <f t="shared" si="5"/>
        <v>OK</v>
      </c>
    </row>
    <row r="101" spans="3:6" x14ac:dyDescent="0.25">
      <c r="C101" s="18">
        <v>96</v>
      </c>
      <c r="D101" s="24">
        <f>Data!O105/Data!D105-1</f>
        <v>1.2820512820512775E-2</v>
      </c>
      <c r="E101" s="24">
        <f t="shared" si="4"/>
        <v>1.1587641014279004E-3</v>
      </c>
      <c r="F101" s="23" t="str">
        <f t="shared" si="5"/>
        <v>OK</v>
      </c>
    </row>
    <row r="102" spans="3:6" x14ac:dyDescent="0.25">
      <c r="C102" s="18">
        <v>97</v>
      </c>
      <c r="D102" s="24">
        <f>Data!O106/Data!D106-1</f>
        <v>0.36538461538461542</v>
      </c>
      <c r="E102" s="24">
        <f t="shared" ref="E102:E105" si="6">(1+D102)^(1/(no_tests-1))-1</f>
        <v>2.8716982832199811E-2</v>
      </c>
      <c r="F102" s="23" t="str">
        <f t="shared" ref="F102:F105" si="7">IF(ABS((1+E102)^(no_tests-1)-(1+D102))&lt;0.0001,"OK","Check")</f>
        <v>OK</v>
      </c>
    </row>
    <row r="103" spans="3:6" x14ac:dyDescent="0.25">
      <c r="C103" s="18">
        <v>98</v>
      </c>
      <c r="D103" s="24">
        <f>Data!O107/Data!D107-1</f>
        <v>1</v>
      </c>
      <c r="E103" s="24">
        <f t="shared" si="6"/>
        <v>6.5041089439962674E-2</v>
      </c>
      <c r="F103" s="23" t="str">
        <f t="shared" si="7"/>
        <v>OK</v>
      </c>
    </row>
    <row r="104" spans="3:6" x14ac:dyDescent="0.25">
      <c r="C104" s="18">
        <v>99</v>
      </c>
      <c r="D104" s="24">
        <f>Data!O108/Data!D108-1</f>
        <v>0.77777777777777768</v>
      </c>
      <c r="E104" s="24">
        <f t="shared" si="6"/>
        <v>5.3697947111507105E-2</v>
      </c>
      <c r="F104" s="23" t="str">
        <f t="shared" si="7"/>
        <v>OK</v>
      </c>
    </row>
    <row r="105" spans="3:6" x14ac:dyDescent="0.25">
      <c r="C105" s="18">
        <v>100</v>
      </c>
      <c r="D105" s="24">
        <f>Data!O109/Data!D109-1</f>
        <v>0.64999999999999991</v>
      </c>
      <c r="E105" s="24">
        <f t="shared" si="6"/>
        <v>4.6577196109081509E-2</v>
      </c>
      <c r="F105" s="23" t="str">
        <f t="shared" si="7"/>
        <v>OK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Data</vt:lpstr>
      <vt:lpstr>Parameters</vt:lpstr>
      <vt:lpstr>Data Statistics</vt:lpstr>
      <vt:lpstr>Test Mark Analysis</vt:lpstr>
      <vt:lpstr>Prize Calculations</vt:lpstr>
      <vt:lpstr>final_test</vt:lpstr>
      <vt:lpstr>first_test</vt:lpstr>
      <vt:lpstr>no_students</vt:lpstr>
      <vt:lpstr>no_tests</vt:lpstr>
      <vt:lpstr>pass_rate</vt:lpstr>
      <vt:lpstr>prize_threshold</vt:lpstr>
    </vt:vector>
  </TitlesOfParts>
  <Company>Standard Life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Williamson</dc:creator>
  <cp:lastModifiedBy>Claire Williamson</cp:lastModifiedBy>
  <dcterms:created xsi:type="dcterms:W3CDTF">2018-05-17T10:35:40Z</dcterms:created>
  <dcterms:modified xsi:type="dcterms:W3CDTF">2018-11-30T08:41:54Z</dcterms:modified>
</cp:coreProperties>
</file>