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omments5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5"/>
  </bookViews>
  <sheets>
    <sheet name="Data" sheetId="1" r:id="rId1"/>
    <sheet name="Parameters" sheetId="2" r:id="rId2"/>
    <sheet name="Drawdown Fund Values" sheetId="3" r:id="rId3"/>
    <sheet name="Accumulation Fund Values" sheetId="4" r:id="rId4"/>
    <sheet name="Poor Performance Calculations" sheetId="5" r:id="rId5"/>
    <sheet name="Charts" sheetId="6" r:id="rId6"/>
    <sheet name="Annual Return Checks" sheetId="7" r:id="rId7"/>
  </sheets>
  <definedNames>
    <definedName name="contribution">'Accumulation Fund Values'!$C$5</definedName>
    <definedName name="fund_at_65">'Drawdown Fund Values'!$C$4</definedName>
    <definedName name="initial_fund">Parameters!$D$5</definedName>
    <definedName name="PAI_prop">Parameters!$D$6</definedName>
    <definedName name="PAII_prop">Parameters!$D$7</definedName>
    <definedName name="withdrawal">Parameters!$D$4</definedName>
  </definedNames>
  <calcPr calcId="145621" calcMode="manual" calcCompleted="0" calcOnSave="0"/>
</workbook>
</file>

<file path=xl/calcChain.xml><?xml version="1.0" encoding="utf-8"?>
<calcChain xmlns="http://schemas.openxmlformats.org/spreadsheetml/2006/main">
  <c r="Y29" i="7" l="1"/>
  <c r="Y28" i="7"/>
  <c r="Y27" i="7"/>
  <c r="Y26" i="7"/>
  <c r="Y25" i="7"/>
  <c r="Y24" i="7"/>
  <c r="Y23" i="7"/>
  <c r="Y22" i="7"/>
  <c r="Y21" i="7"/>
  <c r="Y20" i="7"/>
  <c r="Y19" i="7"/>
  <c r="Y18" i="7"/>
  <c r="Y17" i="7"/>
  <c r="Y16" i="7"/>
  <c r="Y15" i="7"/>
  <c r="Y14" i="7"/>
  <c r="Y13" i="7"/>
  <c r="Y12" i="7"/>
  <c r="Y11" i="7"/>
  <c r="Y10" i="7"/>
  <c r="Y9" i="7"/>
  <c r="Y8" i="7"/>
  <c r="Y7" i="7"/>
  <c r="Y6" i="7"/>
  <c r="Y5" i="7"/>
  <c r="F3" i="5" l="1"/>
  <c r="M31" i="1" l="1"/>
  <c r="Q31" i="1" s="1"/>
  <c r="L31" i="1"/>
  <c r="P31" i="1" s="1"/>
  <c r="K31" i="1"/>
  <c r="O31" i="1" s="1"/>
  <c r="M30" i="1"/>
  <c r="Q30" i="1" s="1"/>
  <c r="L30" i="1"/>
  <c r="P30" i="1" s="1"/>
  <c r="K30" i="1"/>
  <c r="O30" i="1" s="1"/>
  <c r="D9" i="3" l="1"/>
  <c r="M29" i="1" l="1"/>
  <c r="Q29" i="1" s="1"/>
  <c r="L29" i="1"/>
  <c r="P29" i="1" s="1"/>
  <c r="K29" i="1"/>
  <c r="O29" i="1" s="1"/>
  <c r="M9" i="1"/>
  <c r="M25" i="1" s="1"/>
  <c r="Q25" i="1" s="1"/>
  <c r="M8" i="1"/>
  <c r="M7" i="1"/>
  <c r="M6" i="1"/>
  <c r="L9" i="1"/>
  <c r="L25" i="1" s="1"/>
  <c r="P25" i="1" s="1"/>
  <c r="L8" i="1"/>
  <c r="L7" i="1"/>
  <c r="L6" i="1"/>
  <c r="K9" i="1"/>
  <c r="K25" i="1" s="1"/>
  <c r="O25" i="1" s="1"/>
  <c r="K8" i="1"/>
  <c r="K7" i="1"/>
  <c r="K6" i="1"/>
  <c r="M15" i="1"/>
  <c r="L15" i="1"/>
  <c r="L23" i="1" s="1"/>
  <c r="P23" i="1" s="1"/>
  <c r="K15" i="1"/>
  <c r="K23" i="1" s="1"/>
  <c r="O23" i="1" s="1"/>
  <c r="M14" i="1"/>
  <c r="M22" i="1" s="1"/>
  <c r="Q22" i="1" s="1"/>
  <c r="L14" i="1"/>
  <c r="K14" i="1"/>
  <c r="K22" i="1" s="1"/>
  <c r="O22" i="1" s="1"/>
  <c r="C31" i="6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D9" i="5"/>
  <c r="D31" i="6" s="1"/>
  <c r="G30" i="4"/>
  <c r="F30" i="4"/>
  <c r="G29" i="4"/>
  <c r="F29" i="4"/>
  <c r="G28" i="4"/>
  <c r="F28" i="4"/>
  <c r="G27" i="4"/>
  <c r="F27" i="4"/>
  <c r="G26" i="4"/>
  <c r="F26" i="4"/>
  <c r="G25" i="4"/>
  <c r="F25" i="4"/>
  <c r="G24" i="4"/>
  <c r="F24" i="4"/>
  <c r="G23" i="4"/>
  <c r="F23" i="4"/>
  <c r="G22" i="4"/>
  <c r="F22" i="4"/>
  <c r="G21" i="4"/>
  <c r="F21" i="4"/>
  <c r="G20" i="4"/>
  <c r="F20" i="4"/>
  <c r="G19" i="4"/>
  <c r="F19" i="4"/>
  <c r="G18" i="4"/>
  <c r="F18" i="4"/>
  <c r="G17" i="4"/>
  <c r="F17" i="4"/>
  <c r="G16" i="4"/>
  <c r="F16" i="4"/>
  <c r="G15" i="4"/>
  <c r="F15" i="4"/>
  <c r="G14" i="4"/>
  <c r="F14" i="4"/>
  <c r="G13" i="4"/>
  <c r="F13" i="4"/>
  <c r="G12" i="4"/>
  <c r="F12" i="4"/>
  <c r="G11" i="4"/>
  <c r="F11" i="4"/>
  <c r="E11" i="4"/>
  <c r="D5" i="6" s="1"/>
  <c r="D11" i="4"/>
  <c r="C5" i="6" s="1"/>
  <c r="C7" i="4"/>
  <c r="C6" i="4"/>
  <c r="L32" i="4"/>
  <c r="C4" i="4"/>
  <c r="C3" i="4"/>
  <c r="E33" i="3"/>
  <c r="E31" i="3"/>
  <c r="E29" i="3"/>
  <c r="E27" i="3"/>
  <c r="E25" i="3"/>
  <c r="E23" i="3"/>
  <c r="E21" i="3"/>
  <c r="E19" i="3"/>
  <c r="E17" i="3"/>
  <c r="E15" i="3"/>
  <c r="E13" i="3"/>
  <c r="E11" i="3"/>
  <c r="E9" i="3"/>
  <c r="C3" i="3"/>
  <c r="E32" i="3" s="1"/>
  <c r="R7" i="7"/>
  <c r="R8" i="7" s="1"/>
  <c r="S304" i="7"/>
  <c r="S303" i="7"/>
  <c r="S302" i="7"/>
  <c r="S301" i="7"/>
  <c r="S300" i="7"/>
  <c r="S299" i="7"/>
  <c r="S298" i="7"/>
  <c r="S297" i="7"/>
  <c r="S296" i="7"/>
  <c r="S295" i="7"/>
  <c r="S294" i="7"/>
  <c r="S293" i="7"/>
  <c r="T293" i="7" s="1"/>
  <c r="S292" i="7"/>
  <c r="S291" i="7"/>
  <c r="S290" i="7"/>
  <c r="S289" i="7"/>
  <c r="S288" i="7"/>
  <c r="S287" i="7"/>
  <c r="S286" i="7"/>
  <c r="S285" i="7"/>
  <c r="S284" i="7"/>
  <c r="S283" i="7"/>
  <c r="S282" i="7"/>
  <c r="S281" i="7"/>
  <c r="T281" i="7" s="1"/>
  <c r="S280" i="7"/>
  <c r="S279" i="7"/>
  <c r="S278" i="7"/>
  <c r="S277" i="7"/>
  <c r="S276" i="7"/>
  <c r="S275" i="7"/>
  <c r="S274" i="7"/>
  <c r="S273" i="7"/>
  <c r="S272" i="7"/>
  <c r="S271" i="7"/>
  <c r="S270" i="7"/>
  <c r="S269" i="7"/>
  <c r="T269" i="7" s="1"/>
  <c r="S268" i="7"/>
  <c r="S267" i="7"/>
  <c r="S266" i="7"/>
  <c r="S265" i="7"/>
  <c r="S264" i="7"/>
  <c r="S263" i="7"/>
  <c r="S262" i="7"/>
  <c r="S261" i="7"/>
  <c r="S260" i="7"/>
  <c r="S259" i="7"/>
  <c r="S258" i="7"/>
  <c r="S257" i="7"/>
  <c r="T257" i="7" s="1"/>
  <c r="S256" i="7"/>
  <c r="S255" i="7"/>
  <c r="S254" i="7"/>
  <c r="S253" i="7"/>
  <c r="S252" i="7"/>
  <c r="S251" i="7"/>
  <c r="S250" i="7"/>
  <c r="S249" i="7"/>
  <c r="S248" i="7"/>
  <c r="S247" i="7"/>
  <c r="S246" i="7"/>
  <c r="S245" i="7"/>
  <c r="T245" i="7" s="1"/>
  <c r="S244" i="7"/>
  <c r="S243" i="7"/>
  <c r="S242" i="7"/>
  <c r="S241" i="7"/>
  <c r="S240" i="7"/>
  <c r="S239" i="7"/>
  <c r="S238" i="7"/>
  <c r="S237" i="7"/>
  <c r="S236" i="7"/>
  <c r="S235" i="7"/>
  <c r="S234" i="7"/>
  <c r="S233" i="7"/>
  <c r="T233" i="7" s="1"/>
  <c r="S232" i="7"/>
  <c r="S231" i="7"/>
  <c r="S230" i="7"/>
  <c r="S229" i="7"/>
  <c r="S228" i="7"/>
  <c r="S227" i="7"/>
  <c r="S226" i="7"/>
  <c r="S225" i="7"/>
  <c r="S224" i="7"/>
  <c r="S223" i="7"/>
  <c r="S222" i="7"/>
  <c r="S221" i="7"/>
  <c r="T221" i="7" s="1"/>
  <c r="S220" i="7"/>
  <c r="S219" i="7"/>
  <c r="S218" i="7"/>
  <c r="S217" i="7"/>
  <c r="S216" i="7"/>
  <c r="S215" i="7"/>
  <c r="S214" i="7"/>
  <c r="S213" i="7"/>
  <c r="S212" i="7"/>
  <c r="S211" i="7"/>
  <c r="S210" i="7"/>
  <c r="S209" i="7"/>
  <c r="T209" i="7" s="1"/>
  <c r="S208" i="7"/>
  <c r="S207" i="7"/>
  <c r="S206" i="7"/>
  <c r="S205" i="7"/>
  <c r="S204" i="7"/>
  <c r="S203" i="7"/>
  <c r="S202" i="7"/>
  <c r="S201" i="7"/>
  <c r="S200" i="7"/>
  <c r="S199" i="7"/>
  <c r="S198" i="7"/>
  <c r="S197" i="7"/>
  <c r="T197" i="7" s="1"/>
  <c r="S196" i="7"/>
  <c r="S195" i="7"/>
  <c r="S194" i="7"/>
  <c r="S193" i="7"/>
  <c r="S192" i="7"/>
  <c r="S191" i="7"/>
  <c r="S190" i="7"/>
  <c r="S189" i="7"/>
  <c r="S188" i="7"/>
  <c r="S187" i="7"/>
  <c r="S186" i="7"/>
  <c r="S185" i="7"/>
  <c r="T185" i="7" s="1"/>
  <c r="S184" i="7"/>
  <c r="S183" i="7"/>
  <c r="S182" i="7"/>
  <c r="S181" i="7"/>
  <c r="S180" i="7"/>
  <c r="S179" i="7"/>
  <c r="S178" i="7"/>
  <c r="S177" i="7"/>
  <c r="S176" i="7"/>
  <c r="S175" i="7"/>
  <c r="S174" i="7"/>
  <c r="S173" i="7"/>
  <c r="T173" i="7" s="1"/>
  <c r="S172" i="7"/>
  <c r="S171" i="7"/>
  <c r="S170" i="7"/>
  <c r="S169" i="7"/>
  <c r="S168" i="7"/>
  <c r="S167" i="7"/>
  <c r="S166" i="7"/>
  <c r="S165" i="7"/>
  <c r="S164" i="7"/>
  <c r="S163" i="7"/>
  <c r="S162" i="7"/>
  <c r="S161" i="7"/>
  <c r="T161" i="7" s="1"/>
  <c r="S160" i="7"/>
  <c r="S159" i="7"/>
  <c r="S158" i="7"/>
  <c r="S157" i="7"/>
  <c r="S156" i="7"/>
  <c r="S155" i="7"/>
  <c r="S154" i="7"/>
  <c r="S153" i="7"/>
  <c r="S152" i="7"/>
  <c r="S151" i="7"/>
  <c r="S150" i="7"/>
  <c r="S149" i="7"/>
  <c r="T149" i="7" s="1"/>
  <c r="S148" i="7"/>
  <c r="S147" i="7"/>
  <c r="S146" i="7"/>
  <c r="S145" i="7"/>
  <c r="S144" i="7"/>
  <c r="S143" i="7"/>
  <c r="S142" i="7"/>
  <c r="S141" i="7"/>
  <c r="S140" i="7"/>
  <c r="S139" i="7"/>
  <c r="S138" i="7"/>
  <c r="S137" i="7"/>
  <c r="T137" i="7" s="1"/>
  <c r="S136" i="7"/>
  <c r="S135" i="7"/>
  <c r="S134" i="7"/>
  <c r="S133" i="7"/>
  <c r="S132" i="7"/>
  <c r="S131" i="7"/>
  <c r="S130" i="7"/>
  <c r="S129" i="7"/>
  <c r="S128" i="7"/>
  <c r="S127" i="7"/>
  <c r="S126" i="7"/>
  <c r="S125" i="7"/>
  <c r="T125" i="7" s="1"/>
  <c r="S124" i="7"/>
  <c r="S123" i="7"/>
  <c r="S122" i="7"/>
  <c r="S121" i="7"/>
  <c r="S120" i="7"/>
  <c r="S119" i="7"/>
  <c r="S118" i="7"/>
  <c r="S117" i="7"/>
  <c r="S116" i="7"/>
  <c r="S115" i="7"/>
  <c r="S114" i="7"/>
  <c r="S113" i="7"/>
  <c r="T113" i="7" s="1"/>
  <c r="S112" i="7"/>
  <c r="S111" i="7"/>
  <c r="S110" i="7"/>
  <c r="S109" i="7"/>
  <c r="S108" i="7"/>
  <c r="S107" i="7"/>
  <c r="S106" i="7"/>
  <c r="S105" i="7"/>
  <c r="S104" i="7"/>
  <c r="S103" i="7"/>
  <c r="S102" i="7"/>
  <c r="S101" i="7"/>
  <c r="T101" i="7" s="1"/>
  <c r="S100" i="7"/>
  <c r="S99" i="7"/>
  <c r="S98" i="7"/>
  <c r="S97" i="7"/>
  <c r="S96" i="7"/>
  <c r="S95" i="7"/>
  <c r="S94" i="7"/>
  <c r="S93" i="7"/>
  <c r="S92" i="7"/>
  <c r="S91" i="7"/>
  <c r="S90" i="7"/>
  <c r="S89" i="7"/>
  <c r="T89" i="7" s="1"/>
  <c r="S88" i="7"/>
  <c r="S87" i="7"/>
  <c r="S86" i="7"/>
  <c r="S85" i="7"/>
  <c r="S84" i="7"/>
  <c r="S83" i="7"/>
  <c r="S82" i="7"/>
  <c r="S81" i="7"/>
  <c r="S80" i="7"/>
  <c r="S79" i="7"/>
  <c r="S78" i="7"/>
  <c r="S77" i="7"/>
  <c r="T77" i="7" s="1"/>
  <c r="S76" i="7"/>
  <c r="S75" i="7"/>
  <c r="S74" i="7"/>
  <c r="S73" i="7"/>
  <c r="S72" i="7"/>
  <c r="S71" i="7"/>
  <c r="S70" i="7"/>
  <c r="S69" i="7"/>
  <c r="S68" i="7"/>
  <c r="S67" i="7"/>
  <c r="S66" i="7"/>
  <c r="S65" i="7"/>
  <c r="T65" i="7" s="1"/>
  <c r="S64" i="7"/>
  <c r="S63" i="7"/>
  <c r="S62" i="7"/>
  <c r="S61" i="7"/>
  <c r="S60" i="7"/>
  <c r="S59" i="7"/>
  <c r="S58" i="7"/>
  <c r="S57" i="7"/>
  <c r="S56" i="7"/>
  <c r="S55" i="7"/>
  <c r="S54" i="7"/>
  <c r="S53" i="7"/>
  <c r="T53" i="7" s="1"/>
  <c r="S52" i="7"/>
  <c r="S51" i="7"/>
  <c r="S50" i="7"/>
  <c r="S49" i="7"/>
  <c r="S48" i="7"/>
  <c r="S47" i="7"/>
  <c r="S46" i="7"/>
  <c r="S45" i="7"/>
  <c r="S44" i="7"/>
  <c r="S43" i="7"/>
  <c r="S42" i="7"/>
  <c r="S41" i="7"/>
  <c r="T41" i="7" s="1"/>
  <c r="S40" i="7"/>
  <c r="S39" i="7"/>
  <c r="S38" i="7"/>
  <c r="S37" i="7"/>
  <c r="S36" i="7"/>
  <c r="S35" i="7"/>
  <c r="S34" i="7"/>
  <c r="S33" i="7"/>
  <c r="S32" i="7"/>
  <c r="S31" i="7"/>
  <c r="S30" i="7"/>
  <c r="S29" i="7"/>
  <c r="T29" i="7" s="1"/>
  <c r="S28" i="7"/>
  <c r="S27" i="7"/>
  <c r="S26" i="7"/>
  <c r="S25" i="7"/>
  <c r="S24" i="7"/>
  <c r="S23" i="7"/>
  <c r="S22" i="7"/>
  <c r="S21" i="7"/>
  <c r="S20" i="7"/>
  <c r="S19" i="7"/>
  <c r="S18" i="7"/>
  <c r="S17" i="7"/>
  <c r="T17" i="7" s="1"/>
  <c r="S16" i="7"/>
  <c r="S15" i="7"/>
  <c r="S14" i="7"/>
  <c r="S13" i="7"/>
  <c r="S12" i="7"/>
  <c r="S11" i="7"/>
  <c r="S10" i="7"/>
  <c r="S9" i="7"/>
  <c r="S8" i="7"/>
  <c r="S7" i="7"/>
  <c r="S6" i="7"/>
  <c r="S5" i="7"/>
  <c r="R6" i="7"/>
  <c r="U5" i="7"/>
  <c r="E244" i="7"/>
  <c r="D244" i="7"/>
  <c r="E243" i="7"/>
  <c r="D243" i="7"/>
  <c r="E242" i="7"/>
  <c r="D242" i="7"/>
  <c r="E241" i="7"/>
  <c r="D241" i="7"/>
  <c r="E240" i="7"/>
  <c r="D240" i="7"/>
  <c r="E239" i="7"/>
  <c r="D239" i="7"/>
  <c r="E238" i="7"/>
  <c r="D238" i="7"/>
  <c r="E237" i="7"/>
  <c r="D237" i="7"/>
  <c r="E236" i="7"/>
  <c r="D236" i="7"/>
  <c r="E235" i="7"/>
  <c r="D235" i="7"/>
  <c r="E234" i="7"/>
  <c r="D234" i="7"/>
  <c r="E233" i="7"/>
  <c r="G233" i="7" s="1"/>
  <c r="D233" i="7"/>
  <c r="F233" i="7" s="1"/>
  <c r="E232" i="7"/>
  <c r="D232" i="7"/>
  <c r="E231" i="7"/>
  <c r="D231" i="7"/>
  <c r="E230" i="7"/>
  <c r="D230" i="7"/>
  <c r="E229" i="7"/>
  <c r="D229" i="7"/>
  <c r="E228" i="7"/>
  <c r="D228" i="7"/>
  <c r="E227" i="7"/>
  <c r="D227" i="7"/>
  <c r="E226" i="7"/>
  <c r="D226" i="7"/>
  <c r="E225" i="7"/>
  <c r="D225" i="7"/>
  <c r="E224" i="7"/>
  <c r="D224" i="7"/>
  <c r="E223" i="7"/>
  <c r="D223" i="7"/>
  <c r="E222" i="7"/>
  <c r="D222" i="7"/>
  <c r="E221" i="7"/>
  <c r="G221" i="7" s="1"/>
  <c r="D221" i="7"/>
  <c r="F221" i="7" s="1"/>
  <c r="E220" i="7"/>
  <c r="D220" i="7"/>
  <c r="E219" i="7"/>
  <c r="D219" i="7"/>
  <c r="E218" i="7"/>
  <c r="D218" i="7"/>
  <c r="E217" i="7"/>
  <c r="D217" i="7"/>
  <c r="E216" i="7"/>
  <c r="D216" i="7"/>
  <c r="E215" i="7"/>
  <c r="D215" i="7"/>
  <c r="E214" i="7"/>
  <c r="D214" i="7"/>
  <c r="E213" i="7"/>
  <c r="D213" i="7"/>
  <c r="E212" i="7"/>
  <c r="D212" i="7"/>
  <c r="E211" i="7"/>
  <c r="D211" i="7"/>
  <c r="E210" i="7"/>
  <c r="D210" i="7"/>
  <c r="E209" i="7"/>
  <c r="G209" i="7" s="1"/>
  <c r="D209" i="7"/>
  <c r="F209" i="7" s="1"/>
  <c r="E208" i="7"/>
  <c r="D208" i="7"/>
  <c r="E207" i="7"/>
  <c r="D207" i="7"/>
  <c r="E206" i="7"/>
  <c r="D206" i="7"/>
  <c r="E205" i="7"/>
  <c r="D205" i="7"/>
  <c r="E204" i="7"/>
  <c r="D204" i="7"/>
  <c r="E203" i="7"/>
  <c r="D203" i="7"/>
  <c r="E202" i="7"/>
  <c r="D202" i="7"/>
  <c r="E201" i="7"/>
  <c r="D201" i="7"/>
  <c r="E200" i="7"/>
  <c r="D200" i="7"/>
  <c r="E199" i="7"/>
  <c r="D199" i="7"/>
  <c r="E198" i="7"/>
  <c r="D198" i="7"/>
  <c r="E197" i="7"/>
  <c r="G197" i="7" s="1"/>
  <c r="D197" i="7"/>
  <c r="F197" i="7" s="1"/>
  <c r="E196" i="7"/>
  <c r="D196" i="7"/>
  <c r="E195" i="7"/>
  <c r="D195" i="7"/>
  <c r="E194" i="7"/>
  <c r="D194" i="7"/>
  <c r="E193" i="7"/>
  <c r="D193" i="7"/>
  <c r="E192" i="7"/>
  <c r="D192" i="7"/>
  <c r="E191" i="7"/>
  <c r="D191" i="7"/>
  <c r="E190" i="7"/>
  <c r="D190" i="7"/>
  <c r="E189" i="7"/>
  <c r="D189" i="7"/>
  <c r="E188" i="7"/>
  <c r="D188" i="7"/>
  <c r="E187" i="7"/>
  <c r="D187" i="7"/>
  <c r="E186" i="7"/>
  <c r="D186" i="7"/>
  <c r="E185" i="7"/>
  <c r="G185" i="7" s="1"/>
  <c r="D185" i="7"/>
  <c r="F185" i="7" s="1"/>
  <c r="E184" i="7"/>
  <c r="D184" i="7"/>
  <c r="E183" i="7"/>
  <c r="D183" i="7"/>
  <c r="E182" i="7"/>
  <c r="D182" i="7"/>
  <c r="E181" i="7"/>
  <c r="D181" i="7"/>
  <c r="E180" i="7"/>
  <c r="D180" i="7"/>
  <c r="E179" i="7"/>
  <c r="D179" i="7"/>
  <c r="E178" i="7"/>
  <c r="D178" i="7"/>
  <c r="E177" i="7"/>
  <c r="D177" i="7"/>
  <c r="E176" i="7"/>
  <c r="D176" i="7"/>
  <c r="E175" i="7"/>
  <c r="D175" i="7"/>
  <c r="E174" i="7"/>
  <c r="D174" i="7"/>
  <c r="E173" i="7"/>
  <c r="G173" i="7" s="1"/>
  <c r="D173" i="7"/>
  <c r="F173" i="7" s="1"/>
  <c r="E172" i="7"/>
  <c r="D172" i="7"/>
  <c r="E171" i="7"/>
  <c r="D171" i="7"/>
  <c r="E170" i="7"/>
  <c r="D170" i="7"/>
  <c r="E169" i="7"/>
  <c r="D169" i="7"/>
  <c r="E168" i="7"/>
  <c r="D168" i="7"/>
  <c r="E167" i="7"/>
  <c r="D167" i="7"/>
  <c r="E166" i="7"/>
  <c r="D166" i="7"/>
  <c r="E165" i="7"/>
  <c r="D165" i="7"/>
  <c r="E164" i="7"/>
  <c r="D164" i="7"/>
  <c r="E163" i="7"/>
  <c r="D163" i="7"/>
  <c r="E162" i="7"/>
  <c r="D162" i="7"/>
  <c r="E161" i="7"/>
  <c r="G161" i="7" s="1"/>
  <c r="D161" i="7"/>
  <c r="F161" i="7" s="1"/>
  <c r="E160" i="7"/>
  <c r="D160" i="7"/>
  <c r="E159" i="7"/>
  <c r="D159" i="7"/>
  <c r="E158" i="7"/>
  <c r="D158" i="7"/>
  <c r="E157" i="7"/>
  <c r="D157" i="7"/>
  <c r="E156" i="7"/>
  <c r="D156" i="7"/>
  <c r="E155" i="7"/>
  <c r="D155" i="7"/>
  <c r="E154" i="7"/>
  <c r="D154" i="7"/>
  <c r="E153" i="7"/>
  <c r="D153" i="7"/>
  <c r="E152" i="7"/>
  <c r="D152" i="7"/>
  <c r="E151" i="7"/>
  <c r="D151" i="7"/>
  <c r="E150" i="7"/>
  <c r="D150" i="7"/>
  <c r="E149" i="7"/>
  <c r="G149" i="7" s="1"/>
  <c r="D149" i="7"/>
  <c r="F149" i="7" s="1"/>
  <c r="E148" i="7"/>
  <c r="D148" i="7"/>
  <c r="E147" i="7"/>
  <c r="D147" i="7"/>
  <c r="E146" i="7"/>
  <c r="D146" i="7"/>
  <c r="E145" i="7"/>
  <c r="D145" i="7"/>
  <c r="E144" i="7"/>
  <c r="D144" i="7"/>
  <c r="E143" i="7"/>
  <c r="D143" i="7"/>
  <c r="E142" i="7"/>
  <c r="D142" i="7"/>
  <c r="E141" i="7"/>
  <c r="D141" i="7"/>
  <c r="E140" i="7"/>
  <c r="D140" i="7"/>
  <c r="E139" i="7"/>
  <c r="D139" i="7"/>
  <c r="E138" i="7"/>
  <c r="D138" i="7"/>
  <c r="E137" i="7"/>
  <c r="G137" i="7" s="1"/>
  <c r="D137" i="7"/>
  <c r="F137" i="7" s="1"/>
  <c r="E136" i="7"/>
  <c r="D136" i="7"/>
  <c r="E135" i="7"/>
  <c r="D135" i="7"/>
  <c r="E134" i="7"/>
  <c r="D134" i="7"/>
  <c r="E133" i="7"/>
  <c r="D133" i="7"/>
  <c r="E132" i="7"/>
  <c r="D132" i="7"/>
  <c r="E131" i="7"/>
  <c r="D131" i="7"/>
  <c r="E130" i="7"/>
  <c r="D130" i="7"/>
  <c r="E129" i="7"/>
  <c r="D129" i="7"/>
  <c r="E128" i="7"/>
  <c r="D128" i="7"/>
  <c r="E127" i="7"/>
  <c r="D127" i="7"/>
  <c r="E126" i="7"/>
  <c r="D126" i="7"/>
  <c r="E125" i="7"/>
  <c r="G125" i="7" s="1"/>
  <c r="D125" i="7"/>
  <c r="F125" i="7" s="1"/>
  <c r="E124" i="7"/>
  <c r="D124" i="7"/>
  <c r="E123" i="7"/>
  <c r="D123" i="7"/>
  <c r="E122" i="7"/>
  <c r="D122" i="7"/>
  <c r="E121" i="7"/>
  <c r="D121" i="7"/>
  <c r="E120" i="7"/>
  <c r="D120" i="7"/>
  <c r="E119" i="7"/>
  <c r="D119" i="7"/>
  <c r="E118" i="7"/>
  <c r="D118" i="7"/>
  <c r="E117" i="7"/>
  <c r="D117" i="7"/>
  <c r="E116" i="7"/>
  <c r="D116" i="7"/>
  <c r="E115" i="7"/>
  <c r="D115" i="7"/>
  <c r="E114" i="7"/>
  <c r="D114" i="7"/>
  <c r="E113" i="7"/>
  <c r="G113" i="7" s="1"/>
  <c r="D113" i="7"/>
  <c r="F113" i="7" s="1"/>
  <c r="E112" i="7"/>
  <c r="D112" i="7"/>
  <c r="E111" i="7"/>
  <c r="D111" i="7"/>
  <c r="E110" i="7"/>
  <c r="D110" i="7"/>
  <c r="E109" i="7"/>
  <c r="D109" i="7"/>
  <c r="E108" i="7"/>
  <c r="D108" i="7"/>
  <c r="E107" i="7"/>
  <c r="D107" i="7"/>
  <c r="E106" i="7"/>
  <c r="D106" i="7"/>
  <c r="E105" i="7"/>
  <c r="D105" i="7"/>
  <c r="E104" i="7"/>
  <c r="D104" i="7"/>
  <c r="E103" i="7"/>
  <c r="D103" i="7"/>
  <c r="E102" i="7"/>
  <c r="D102" i="7"/>
  <c r="E101" i="7"/>
  <c r="G101" i="7" s="1"/>
  <c r="D101" i="7"/>
  <c r="F101" i="7" s="1"/>
  <c r="E100" i="7"/>
  <c r="D100" i="7"/>
  <c r="E99" i="7"/>
  <c r="D99" i="7"/>
  <c r="E98" i="7"/>
  <c r="D98" i="7"/>
  <c r="E97" i="7"/>
  <c r="D97" i="7"/>
  <c r="E96" i="7"/>
  <c r="D96" i="7"/>
  <c r="E95" i="7"/>
  <c r="D95" i="7"/>
  <c r="E94" i="7"/>
  <c r="D94" i="7"/>
  <c r="E93" i="7"/>
  <c r="D93" i="7"/>
  <c r="E92" i="7"/>
  <c r="D92" i="7"/>
  <c r="E91" i="7"/>
  <c r="D91" i="7"/>
  <c r="E90" i="7"/>
  <c r="D90" i="7"/>
  <c r="E89" i="7"/>
  <c r="G89" i="7" s="1"/>
  <c r="D89" i="7"/>
  <c r="F89" i="7" s="1"/>
  <c r="E88" i="7"/>
  <c r="D88" i="7"/>
  <c r="E87" i="7"/>
  <c r="D87" i="7"/>
  <c r="E86" i="7"/>
  <c r="D86" i="7"/>
  <c r="E85" i="7"/>
  <c r="D85" i="7"/>
  <c r="E84" i="7"/>
  <c r="D84" i="7"/>
  <c r="E83" i="7"/>
  <c r="D83" i="7"/>
  <c r="E82" i="7"/>
  <c r="D82" i="7"/>
  <c r="E81" i="7"/>
  <c r="D81" i="7"/>
  <c r="E80" i="7"/>
  <c r="D80" i="7"/>
  <c r="E79" i="7"/>
  <c r="D79" i="7"/>
  <c r="E78" i="7"/>
  <c r="D78" i="7"/>
  <c r="E77" i="7"/>
  <c r="G77" i="7" s="1"/>
  <c r="D77" i="7"/>
  <c r="F77" i="7" s="1"/>
  <c r="E76" i="7"/>
  <c r="D76" i="7"/>
  <c r="E75" i="7"/>
  <c r="D75" i="7"/>
  <c r="E74" i="7"/>
  <c r="D74" i="7"/>
  <c r="E73" i="7"/>
  <c r="D73" i="7"/>
  <c r="E72" i="7"/>
  <c r="D72" i="7"/>
  <c r="E71" i="7"/>
  <c r="D71" i="7"/>
  <c r="E70" i="7"/>
  <c r="D70" i="7"/>
  <c r="E69" i="7"/>
  <c r="D69" i="7"/>
  <c r="E68" i="7"/>
  <c r="D68" i="7"/>
  <c r="E67" i="7"/>
  <c r="D67" i="7"/>
  <c r="E66" i="7"/>
  <c r="D66" i="7"/>
  <c r="E65" i="7"/>
  <c r="G65" i="7" s="1"/>
  <c r="D65" i="7"/>
  <c r="F65" i="7" s="1"/>
  <c r="E64" i="7"/>
  <c r="D64" i="7"/>
  <c r="E63" i="7"/>
  <c r="D63" i="7"/>
  <c r="E62" i="7"/>
  <c r="D62" i="7"/>
  <c r="E61" i="7"/>
  <c r="D61" i="7"/>
  <c r="E60" i="7"/>
  <c r="D60" i="7"/>
  <c r="E59" i="7"/>
  <c r="D59" i="7"/>
  <c r="E58" i="7"/>
  <c r="D58" i="7"/>
  <c r="E57" i="7"/>
  <c r="D57" i="7"/>
  <c r="E56" i="7"/>
  <c r="D56" i="7"/>
  <c r="E55" i="7"/>
  <c r="D55" i="7"/>
  <c r="E54" i="7"/>
  <c r="D54" i="7"/>
  <c r="E53" i="7"/>
  <c r="G53" i="7" s="1"/>
  <c r="D53" i="7"/>
  <c r="F53" i="7" s="1"/>
  <c r="E52" i="7"/>
  <c r="D52" i="7"/>
  <c r="E51" i="7"/>
  <c r="D51" i="7"/>
  <c r="E50" i="7"/>
  <c r="D50" i="7"/>
  <c r="E49" i="7"/>
  <c r="D49" i="7"/>
  <c r="E48" i="7"/>
  <c r="D48" i="7"/>
  <c r="E47" i="7"/>
  <c r="D47" i="7"/>
  <c r="E46" i="7"/>
  <c r="D46" i="7"/>
  <c r="E45" i="7"/>
  <c r="D45" i="7"/>
  <c r="E44" i="7"/>
  <c r="D44" i="7"/>
  <c r="E43" i="7"/>
  <c r="D43" i="7"/>
  <c r="E42" i="7"/>
  <c r="D42" i="7"/>
  <c r="E41" i="7"/>
  <c r="G41" i="7" s="1"/>
  <c r="D41" i="7"/>
  <c r="F41" i="7" s="1"/>
  <c r="E40" i="7"/>
  <c r="D40" i="7"/>
  <c r="E39" i="7"/>
  <c r="D39" i="7"/>
  <c r="E38" i="7"/>
  <c r="D38" i="7"/>
  <c r="E37" i="7"/>
  <c r="D37" i="7"/>
  <c r="E36" i="7"/>
  <c r="D36" i="7"/>
  <c r="E35" i="7"/>
  <c r="D35" i="7"/>
  <c r="E34" i="7"/>
  <c r="D34" i="7"/>
  <c r="E33" i="7"/>
  <c r="D33" i="7"/>
  <c r="E32" i="7"/>
  <c r="D32" i="7"/>
  <c r="E31" i="7"/>
  <c r="D31" i="7"/>
  <c r="E30" i="7"/>
  <c r="D30" i="7"/>
  <c r="E29" i="7"/>
  <c r="G29" i="7" s="1"/>
  <c r="D29" i="7"/>
  <c r="F29" i="7" s="1"/>
  <c r="E28" i="7"/>
  <c r="D28" i="7"/>
  <c r="E27" i="7"/>
  <c r="D27" i="7"/>
  <c r="E26" i="7"/>
  <c r="D26" i="7"/>
  <c r="E25" i="7"/>
  <c r="D25" i="7"/>
  <c r="E24" i="7"/>
  <c r="D24" i="7"/>
  <c r="E23" i="7"/>
  <c r="D23" i="7"/>
  <c r="E22" i="7"/>
  <c r="D22" i="7"/>
  <c r="E21" i="7"/>
  <c r="D21" i="7"/>
  <c r="E20" i="7"/>
  <c r="D20" i="7"/>
  <c r="E19" i="7"/>
  <c r="D19" i="7"/>
  <c r="E18" i="7"/>
  <c r="D18" i="7"/>
  <c r="E17" i="7"/>
  <c r="G17" i="7" s="1"/>
  <c r="D17" i="7"/>
  <c r="F17" i="7" s="1"/>
  <c r="E16" i="7"/>
  <c r="D16" i="7"/>
  <c r="E15" i="7"/>
  <c r="D15" i="7"/>
  <c r="E14" i="7"/>
  <c r="D14" i="7"/>
  <c r="E13" i="7"/>
  <c r="D13" i="7"/>
  <c r="E12" i="7"/>
  <c r="D12" i="7"/>
  <c r="E11" i="7"/>
  <c r="D11" i="7"/>
  <c r="E10" i="7"/>
  <c r="D10" i="7"/>
  <c r="E9" i="7"/>
  <c r="D9" i="7"/>
  <c r="E8" i="7"/>
  <c r="D8" i="7"/>
  <c r="E7" i="7"/>
  <c r="D7" i="7"/>
  <c r="E6" i="7"/>
  <c r="D6" i="7"/>
  <c r="E5" i="7"/>
  <c r="D5" i="7"/>
  <c r="C6" i="7"/>
  <c r="C7" i="7" l="1"/>
  <c r="I5" i="7"/>
  <c r="K24" i="1"/>
  <c r="O24" i="1" s="1"/>
  <c r="L29" i="7"/>
  <c r="L24" i="1"/>
  <c r="P24" i="1" s="1"/>
  <c r="M29" i="7"/>
  <c r="M24" i="1"/>
  <c r="Q24" i="1" s="1"/>
  <c r="X34" i="7"/>
  <c r="H5" i="7"/>
  <c r="U6" i="7"/>
  <c r="E10" i="3"/>
  <c r="E12" i="3"/>
  <c r="E14" i="3"/>
  <c r="E16" i="3"/>
  <c r="E18" i="3"/>
  <c r="E20" i="3"/>
  <c r="E22" i="3"/>
  <c r="E24" i="3"/>
  <c r="E26" i="3"/>
  <c r="E28" i="3"/>
  <c r="E30" i="3"/>
  <c r="L22" i="1"/>
  <c r="P22" i="1" s="1"/>
  <c r="F90" i="7"/>
  <c r="F91" i="7" s="1"/>
  <c r="F92" i="7" s="1"/>
  <c r="F93" i="7" s="1"/>
  <c r="F94" i="7" s="1"/>
  <c r="F95" i="7" s="1"/>
  <c r="F96" i="7" s="1"/>
  <c r="F97" i="7" s="1"/>
  <c r="F98" i="7" s="1"/>
  <c r="F99" i="7" s="1"/>
  <c r="F100" i="7" s="1"/>
  <c r="F114" i="7"/>
  <c r="F115" i="7" s="1"/>
  <c r="F116" i="7" s="1"/>
  <c r="F117" i="7" s="1"/>
  <c r="F118" i="7" s="1"/>
  <c r="F119" i="7" s="1"/>
  <c r="F120" i="7" s="1"/>
  <c r="F121" i="7" s="1"/>
  <c r="F122" i="7" s="1"/>
  <c r="F123" i="7" s="1"/>
  <c r="F124" i="7" s="1"/>
  <c r="F138" i="7"/>
  <c r="F162" i="7"/>
  <c r="F163" i="7" s="1"/>
  <c r="F164" i="7" s="1"/>
  <c r="F165" i="7" s="1"/>
  <c r="F166" i="7" s="1"/>
  <c r="F167" i="7" s="1"/>
  <c r="F168" i="7" s="1"/>
  <c r="F169" i="7" s="1"/>
  <c r="F170" i="7" s="1"/>
  <c r="F171" i="7" s="1"/>
  <c r="F172" i="7" s="1"/>
  <c r="F186" i="7"/>
  <c r="F187" i="7" s="1"/>
  <c r="F188" i="7" s="1"/>
  <c r="F189" i="7" s="1"/>
  <c r="F190" i="7" s="1"/>
  <c r="F191" i="7" s="1"/>
  <c r="F192" i="7" s="1"/>
  <c r="F193" i="7" s="1"/>
  <c r="F194" i="7" s="1"/>
  <c r="F195" i="7" s="1"/>
  <c r="F196" i="7" s="1"/>
  <c r="F198" i="7"/>
  <c r="F199" i="7" s="1"/>
  <c r="F200" i="7" s="1"/>
  <c r="F201" i="7" s="1"/>
  <c r="F202" i="7" s="1"/>
  <c r="F203" i="7" s="1"/>
  <c r="F204" i="7" s="1"/>
  <c r="F205" i="7" s="1"/>
  <c r="F206" i="7" s="1"/>
  <c r="F207" i="7" s="1"/>
  <c r="F208" i="7" s="1"/>
  <c r="F222" i="7"/>
  <c r="F5" i="7"/>
  <c r="F6" i="7" s="1"/>
  <c r="F7" i="7" s="1"/>
  <c r="F8" i="7" s="1"/>
  <c r="F9" i="7" s="1"/>
  <c r="F10" i="7" s="1"/>
  <c r="F11" i="7" s="1"/>
  <c r="F12" i="7" s="1"/>
  <c r="F13" i="7" s="1"/>
  <c r="F14" i="7" s="1"/>
  <c r="F15" i="7" s="1"/>
  <c r="F16" i="7" s="1"/>
  <c r="D246" i="7"/>
  <c r="F78" i="7"/>
  <c r="F102" i="7"/>
  <c r="F103" i="7" s="1"/>
  <c r="F104" i="7" s="1"/>
  <c r="F105" i="7" s="1"/>
  <c r="F106" i="7" s="1"/>
  <c r="F107" i="7" s="1"/>
  <c r="F108" i="7" s="1"/>
  <c r="F109" i="7" s="1"/>
  <c r="F110" i="7" s="1"/>
  <c r="F111" i="7" s="1"/>
  <c r="F112" i="7" s="1"/>
  <c r="F126" i="7"/>
  <c r="F127" i="7" s="1"/>
  <c r="F128" i="7" s="1"/>
  <c r="F129" i="7" s="1"/>
  <c r="F130" i="7" s="1"/>
  <c r="F131" i="7" s="1"/>
  <c r="F132" i="7" s="1"/>
  <c r="F133" i="7" s="1"/>
  <c r="F134" i="7" s="1"/>
  <c r="F135" i="7" s="1"/>
  <c r="F136" i="7" s="1"/>
  <c r="F150" i="7"/>
  <c r="F210" i="7"/>
  <c r="F211" i="7" s="1"/>
  <c r="F212" i="7" s="1"/>
  <c r="F213" i="7" s="1"/>
  <c r="F214" i="7" s="1"/>
  <c r="F215" i="7" s="1"/>
  <c r="F216" i="7" s="1"/>
  <c r="F217" i="7" s="1"/>
  <c r="F218" i="7" s="1"/>
  <c r="F219" i="7" s="1"/>
  <c r="F220" i="7" s="1"/>
  <c r="G5" i="7"/>
  <c r="G6" i="7" s="1"/>
  <c r="G7" i="7" s="1"/>
  <c r="G8" i="7" s="1"/>
  <c r="G9" i="7" s="1"/>
  <c r="G10" i="7" s="1"/>
  <c r="G11" i="7" s="1"/>
  <c r="G12" i="7" s="1"/>
  <c r="G13" i="7" s="1"/>
  <c r="G14" i="7" s="1"/>
  <c r="G15" i="7" s="1"/>
  <c r="G16" i="7" s="1"/>
  <c r="E246" i="7"/>
  <c r="G66" i="7"/>
  <c r="G162" i="7"/>
  <c r="G163" i="7" s="1"/>
  <c r="G164" i="7" s="1"/>
  <c r="G165" i="7" s="1"/>
  <c r="G166" i="7" s="1"/>
  <c r="G167" i="7" s="1"/>
  <c r="G168" i="7" s="1"/>
  <c r="G169" i="7" s="1"/>
  <c r="G170" i="7" s="1"/>
  <c r="G171" i="7" s="1"/>
  <c r="G172" i="7" s="1"/>
  <c r="G174" i="7"/>
  <c r="G175" i="7" s="1"/>
  <c r="G176" i="7" s="1"/>
  <c r="G177" i="7" s="1"/>
  <c r="G178" i="7" s="1"/>
  <c r="G179" i="7" s="1"/>
  <c r="G180" i="7" s="1"/>
  <c r="G181" i="7" s="1"/>
  <c r="G182" i="7" s="1"/>
  <c r="G183" i="7" s="1"/>
  <c r="G184" i="7" s="1"/>
  <c r="G186" i="7"/>
  <c r="G187" i="7" s="1"/>
  <c r="G188" i="7" s="1"/>
  <c r="G189" i="7" s="1"/>
  <c r="G190" i="7" s="1"/>
  <c r="G191" i="7" s="1"/>
  <c r="G192" i="7" s="1"/>
  <c r="G193" i="7" s="1"/>
  <c r="G194" i="7" s="1"/>
  <c r="G195" i="7" s="1"/>
  <c r="G196" i="7" s="1"/>
  <c r="G198" i="7"/>
  <c r="G199" i="7" s="1"/>
  <c r="G200" i="7" s="1"/>
  <c r="G201" i="7" s="1"/>
  <c r="G202" i="7" s="1"/>
  <c r="G203" i="7" s="1"/>
  <c r="G204" i="7" s="1"/>
  <c r="G205" i="7" s="1"/>
  <c r="G206" i="7" s="1"/>
  <c r="G207" i="7" s="1"/>
  <c r="G208" i="7" s="1"/>
  <c r="G210" i="7"/>
  <c r="G211" i="7" s="1"/>
  <c r="G212" i="7" s="1"/>
  <c r="G213" i="7" s="1"/>
  <c r="G214" i="7" s="1"/>
  <c r="G215" i="7" s="1"/>
  <c r="G216" i="7" s="1"/>
  <c r="G217" i="7" s="1"/>
  <c r="G218" i="7" s="1"/>
  <c r="G219" i="7" s="1"/>
  <c r="G220" i="7" s="1"/>
  <c r="G222" i="7"/>
  <c r="G223" i="7" s="1"/>
  <c r="G224" i="7" s="1"/>
  <c r="G225" i="7" s="1"/>
  <c r="G226" i="7" s="1"/>
  <c r="G227" i="7" s="1"/>
  <c r="G228" i="7" s="1"/>
  <c r="G229" i="7" s="1"/>
  <c r="G230" i="7" s="1"/>
  <c r="G231" i="7" s="1"/>
  <c r="G232" i="7" s="1"/>
  <c r="G234" i="7"/>
  <c r="G235" i="7" s="1"/>
  <c r="G236" i="7" s="1"/>
  <c r="G237" i="7" s="1"/>
  <c r="G238" i="7" s="1"/>
  <c r="G239" i="7" s="1"/>
  <c r="G240" i="7" s="1"/>
  <c r="G241" i="7" s="1"/>
  <c r="G242" i="7" s="1"/>
  <c r="G243" i="7" s="1"/>
  <c r="G244" i="7" s="1"/>
  <c r="T5" i="7"/>
  <c r="S306" i="7"/>
  <c r="T18" i="7"/>
  <c r="T19" i="7" s="1"/>
  <c r="T20" i="7" s="1"/>
  <c r="T21" i="7" s="1"/>
  <c r="T22" i="7" s="1"/>
  <c r="T23" i="7" s="1"/>
  <c r="T24" i="7" s="1"/>
  <c r="T25" i="7" s="1"/>
  <c r="T26" i="7" s="1"/>
  <c r="T27" i="7" s="1"/>
  <c r="T28" i="7" s="1"/>
  <c r="T30" i="7"/>
  <c r="T31" i="7" s="1"/>
  <c r="T32" i="7" s="1"/>
  <c r="T33" i="7" s="1"/>
  <c r="T34" i="7" s="1"/>
  <c r="T35" i="7" s="1"/>
  <c r="T36" i="7" s="1"/>
  <c r="T37" i="7" s="1"/>
  <c r="T38" i="7" s="1"/>
  <c r="T39" i="7" s="1"/>
  <c r="T40" i="7" s="1"/>
  <c r="T42" i="7"/>
  <c r="T54" i="7"/>
  <c r="T55" i="7" s="1"/>
  <c r="T56" i="7" s="1"/>
  <c r="T57" i="7" s="1"/>
  <c r="T58" i="7" s="1"/>
  <c r="T59" i="7" s="1"/>
  <c r="T60" i="7" s="1"/>
  <c r="T61" i="7" s="1"/>
  <c r="T62" i="7" s="1"/>
  <c r="T63" i="7" s="1"/>
  <c r="T64" i="7" s="1"/>
  <c r="T66" i="7"/>
  <c r="T78" i="7"/>
  <c r="T79" i="7" s="1"/>
  <c r="T80" i="7" s="1"/>
  <c r="T81" i="7" s="1"/>
  <c r="T82" i="7" s="1"/>
  <c r="T83" i="7" s="1"/>
  <c r="T84" i="7" s="1"/>
  <c r="T85" i="7" s="1"/>
  <c r="T86" i="7" s="1"/>
  <c r="T87" i="7" s="1"/>
  <c r="T88" i="7" s="1"/>
  <c r="T90" i="7"/>
  <c r="T114" i="7"/>
  <c r="T115" i="7" s="1"/>
  <c r="T116" i="7" s="1"/>
  <c r="T117" i="7" s="1"/>
  <c r="T118" i="7" s="1"/>
  <c r="T119" i="7" s="1"/>
  <c r="T120" i="7" s="1"/>
  <c r="T121" i="7" s="1"/>
  <c r="T122" i="7" s="1"/>
  <c r="T123" i="7" s="1"/>
  <c r="T124" i="7" s="1"/>
  <c r="T138" i="7"/>
  <c r="T139" i="7" s="1"/>
  <c r="T140" i="7" s="1"/>
  <c r="T141" i="7" s="1"/>
  <c r="T142" i="7" s="1"/>
  <c r="T143" i="7" s="1"/>
  <c r="T144" i="7" s="1"/>
  <c r="T145" i="7" s="1"/>
  <c r="T146" i="7" s="1"/>
  <c r="T147" i="7" s="1"/>
  <c r="T148" i="7" s="1"/>
  <c r="T186" i="7"/>
  <c r="T187" i="7" s="1"/>
  <c r="T188" i="7" s="1"/>
  <c r="T189" i="7" s="1"/>
  <c r="T190" i="7" s="1"/>
  <c r="T191" i="7" s="1"/>
  <c r="T192" i="7" s="1"/>
  <c r="T193" i="7" s="1"/>
  <c r="T194" i="7" s="1"/>
  <c r="T195" i="7" s="1"/>
  <c r="T196" i="7" s="1"/>
  <c r="T210" i="7"/>
  <c r="T211" i="7" s="1"/>
  <c r="T212" i="7" s="1"/>
  <c r="T213" i="7" s="1"/>
  <c r="T214" i="7" s="1"/>
  <c r="T215" i="7" s="1"/>
  <c r="T216" i="7" s="1"/>
  <c r="T217" i="7" s="1"/>
  <c r="T218" i="7" s="1"/>
  <c r="T219" i="7" s="1"/>
  <c r="T220" i="7" s="1"/>
  <c r="T222" i="7"/>
  <c r="T223" i="7" s="1"/>
  <c r="T224" i="7" s="1"/>
  <c r="T225" i="7" s="1"/>
  <c r="T226" i="7" s="1"/>
  <c r="T227" i="7" s="1"/>
  <c r="T228" i="7" s="1"/>
  <c r="T229" i="7" s="1"/>
  <c r="T230" i="7" s="1"/>
  <c r="T231" i="7" s="1"/>
  <c r="T232" i="7" s="1"/>
  <c r="T234" i="7"/>
  <c r="T235" i="7" s="1"/>
  <c r="T236" i="7" s="1"/>
  <c r="T237" i="7" s="1"/>
  <c r="T238" i="7" s="1"/>
  <c r="T239" i="7" s="1"/>
  <c r="T240" i="7" s="1"/>
  <c r="T241" i="7" s="1"/>
  <c r="T242" i="7" s="1"/>
  <c r="T243" i="7" s="1"/>
  <c r="T244" i="7" s="1"/>
  <c r="T258" i="7"/>
  <c r="T259" i="7" s="1"/>
  <c r="T260" i="7" s="1"/>
  <c r="T261" i="7" s="1"/>
  <c r="T262" i="7" s="1"/>
  <c r="T263" i="7" s="1"/>
  <c r="T264" i="7" s="1"/>
  <c r="T265" i="7" s="1"/>
  <c r="T266" i="7" s="1"/>
  <c r="T267" i="7" s="1"/>
  <c r="T268" i="7" s="1"/>
  <c r="T270" i="7"/>
  <c r="T271" i="7" s="1"/>
  <c r="T272" i="7" s="1"/>
  <c r="T273" i="7" s="1"/>
  <c r="T274" i="7" s="1"/>
  <c r="T275" i="7" s="1"/>
  <c r="T276" i="7" s="1"/>
  <c r="T277" i="7" s="1"/>
  <c r="T278" i="7" s="1"/>
  <c r="T279" i="7" s="1"/>
  <c r="T280" i="7" s="1"/>
  <c r="T282" i="7"/>
  <c r="T283" i="7" s="1"/>
  <c r="T284" i="7" s="1"/>
  <c r="T285" i="7" s="1"/>
  <c r="T286" i="7" s="1"/>
  <c r="T287" i="7" s="1"/>
  <c r="T288" i="7" s="1"/>
  <c r="T289" i="7" s="1"/>
  <c r="T290" i="7" s="1"/>
  <c r="T291" i="7" s="1"/>
  <c r="T292" i="7" s="1"/>
  <c r="E5" i="6"/>
  <c r="G32" i="4"/>
  <c r="M23" i="1"/>
  <c r="Q23" i="1" s="1"/>
  <c r="G67" i="7"/>
  <c r="G68" i="7" s="1"/>
  <c r="G69" i="7" s="1"/>
  <c r="G70" i="7" s="1"/>
  <c r="G71" i="7" s="1"/>
  <c r="G72" i="7" s="1"/>
  <c r="G73" i="7" s="1"/>
  <c r="G74" i="7" s="1"/>
  <c r="G75" i="7" s="1"/>
  <c r="G76" i="7" s="1"/>
  <c r="F18" i="7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30" i="7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2" i="7"/>
  <c r="F43" i="7" s="1"/>
  <c r="F44" i="7" s="1"/>
  <c r="F45" i="7" s="1"/>
  <c r="F46" i="7" s="1"/>
  <c r="F47" i="7" s="1"/>
  <c r="F48" i="7" s="1"/>
  <c r="F49" i="7" s="1"/>
  <c r="F50" i="7" s="1"/>
  <c r="F51" i="7" s="1"/>
  <c r="F52" i="7" s="1"/>
  <c r="F54" i="7"/>
  <c r="F55" i="7" s="1"/>
  <c r="F56" i="7" s="1"/>
  <c r="F57" i="7" s="1"/>
  <c r="F58" i="7" s="1"/>
  <c r="F59" i="7" s="1"/>
  <c r="F60" i="7" s="1"/>
  <c r="F61" i="7" s="1"/>
  <c r="F62" i="7" s="1"/>
  <c r="F63" i="7" s="1"/>
  <c r="F64" i="7" s="1"/>
  <c r="F66" i="7"/>
  <c r="F67" i="7" s="1"/>
  <c r="F68" i="7" s="1"/>
  <c r="F69" i="7" s="1"/>
  <c r="F70" i="7" s="1"/>
  <c r="F71" i="7" s="1"/>
  <c r="F72" i="7" s="1"/>
  <c r="F73" i="7" s="1"/>
  <c r="F74" i="7" s="1"/>
  <c r="F75" i="7" s="1"/>
  <c r="F76" i="7" s="1"/>
  <c r="G18" i="7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30" i="7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2" i="7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4" i="7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78" i="7"/>
  <c r="G79" i="7" s="1"/>
  <c r="G80" i="7" s="1"/>
  <c r="G81" i="7" s="1"/>
  <c r="G82" i="7" s="1"/>
  <c r="G83" i="7" s="1"/>
  <c r="G84" i="7" s="1"/>
  <c r="G85" i="7" s="1"/>
  <c r="G86" i="7" s="1"/>
  <c r="G87" i="7" s="1"/>
  <c r="G88" i="7" s="1"/>
  <c r="G90" i="7"/>
  <c r="G91" i="7" s="1"/>
  <c r="G92" i="7" s="1"/>
  <c r="G93" i="7" s="1"/>
  <c r="G94" i="7" s="1"/>
  <c r="G95" i="7" s="1"/>
  <c r="G96" i="7" s="1"/>
  <c r="G97" i="7" s="1"/>
  <c r="G98" i="7" s="1"/>
  <c r="G99" i="7" s="1"/>
  <c r="G100" i="7" s="1"/>
  <c r="F79" i="7"/>
  <c r="F80" i="7" s="1"/>
  <c r="F81" i="7" s="1"/>
  <c r="F82" i="7" s="1"/>
  <c r="F83" i="7" s="1"/>
  <c r="F84" i="7" s="1"/>
  <c r="F85" i="7" s="1"/>
  <c r="F86" i="7" s="1"/>
  <c r="F87" i="7" s="1"/>
  <c r="F88" i="7" s="1"/>
  <c r="F139" i="7"/>
  <c r="F140" i="7" s="1"/>
  <c r="F141" i="7" s="1"/>
  <c r="F142" i="7" s="1"/>
  <c r="F143" i="7" s="1"/>
  <c r="F144" i="7" s="1"/>
  <c r="F145" i="7" s="1"/>
  <c r="F146" i="7" s="1"/>
  <c r="F147" i="7" s="1"/>
  <c r="F148" i="7" s="1"/>
  <c r="F151" i="7"/>
  <c r="F152" i="7" s="1"/>
  <c r="F153" i="7" s="1"/>
  <c r="F154" i="7" s="1"/>
  <c r="F155" i="7" s="1"/>
  <c r="F156" i="7" s="1"/>
  <c r="F157" i="7" s="1"/>
  <c r="F158" i="7" s="1"/>
  <c r="F159" i="7" s="1"/>
  <c r="F160" i="7" s="1"/>
  <c r="F223" i="7"/>
  <c r="F224" i="7" s="1"/>
  <c r="F225" i="7" s="1"/>
  <c r="F226" i="7" s="1"/>
  <c r="F227" i="7" s="1"/>
  <c r="F228" i="7" s="1"/>
  <c r="F229" i="7" s="1"/>
  <c r="F230" i="7" s="1"/>
  <c r="F231" i="7" s="1"/>
  <c r="F232" i="7" s="1"/>
  <c r="G114" i="7"/>
  <c r="G115" i="7" s="1"/>
  <c r="G116" i="7" s="1"/>
  <c r="G117" i="7" s="1"/>
  <c r="G118" i="7" s="1"/>
  <c r="G119" i="7" s="1"/>
  <c r="G120" i="7" s="1"/>
  <c r="G121" i="7" s="1"/>
  <c r="G122" i="7" s="1"/>
  <c r="G123" i="7" s="1"/>
  <c r="G124" i="7" s="1"/>
  <c r="G126" i="7"/>
  <c r="G127" i="7" s="1"/>
  <c r="G128" i="7" s="1"/>
  <c r="G129" i="7" s="1"/>
  <c r="G130" i="7" s="1"/>
  <c r="G131" i="7" s="1"/>
  <c r="G132" i="7" s="1"/>
  <c r="G133" i="7" s="1"/>
  <c r="G134" i="7" s="1"/>
  <c r="G135" i="7" s="1"/>
  <c r="G136" i="7" s="1"/>
  <c r="G150" i="7"/>
  <c r="G151" i="7" s="1"/>
  <c r="G152" i="7" s="1"/>
  <c r="G153" i="7" s="1"/>
  <c r="G154" i="7" s="1"/>
  <c r="G155" i="7" s="1"/>
  <c r="G156" i="7" s="1"/>
  <c r="G157" i="7" s="1"/>
  <c r="G158" i="7" s="1"/>
  <c r="G159" i="7" s="1"/>
  <c r="G160" i="7" s="1"/>
  <c r="F174" i="7"/>
  <c r="F175" i="7" s="1"/>
  <c r="F176" i="7" s="1"/>
  <c r="F177" i="7" s="1"/>
  <c r="F178" i="7" s="1"/>
  <c r="F179" i="7" s="1"/>
  <c r="F180" i="7" s="1"/>
  <c r="F181" i="7" s="1"/>
  <c r="F182" i="7" s="1"/>
  <c r="F183" i="7" s="1"/>
  <c r="F184" i="7" s="1"/>
  <c r="F234" i="7"/>
  <c r="F235" i="7" s="1"/>
  <c r="F236" i="7" s="1"/>
  <c r="F237" i="7" s="1"/>
  <c r="F238" i="7" s="1"/>
  <c r="F239" i="7" s="1"/>
  <c r="F240" i="7" s="1"/>
  <c r="F241" i="7" s="1"/>
  <c r="F242" i="7" s="1"/>
  <c r="F243" i="7" s="1"/>
  <c r="F244" i="7" s="1"/>
  <c r="T102" i="7"/>
  <c r="T103" i="7" s="1"/>
  <c r="T104" i="7" s="1"/>
  <c r="T105" i="7" s="1"/>
  <c r="T106" i="7" s="1"/>
  <c r="T107" i="7" s="1"/>
  <c r="T108" i="7" s="1"/>
  <c r="T109" i="7" s="1"/>
  <c r="T110" i="7" s="1"/>
  <c r="T111" i="7" s="1"/>
  <c r="T112" i="7" s="1"/>
  <c r="T126" i="7"/>
  <c r="T127" i="7" s="1"/>
  <c r="T128" i="7" s="1"/>
  <c r="T129" i="7" s="1"/>
  <c r="T130" i="7" s="1"/>
  <c r="T131" i="7" s="1"/>
  <c r="T132" i="7" s="1"/>
  <c r="T133" i="7" s="1"/>
  <c r="T134" i="7" s="1"/>
  <c r="T135" i="7" s="1"/>
  <c r="T136" i="7" s="1"/>
  <c r="T150" i="7"/>
  <c r="T151" i="7" s="1"/>
  <c r="T152" i="7" s="1"/>
  <c r="T153" i="7" s="1"/>
  <c r="T154" i="7" s="1"/>
  <c r="T155" i="7" s="1"/>
  <c r="T156" i="7" s="1"/>
  <c r="T157" i="7" s="1"/>
  <c r="T158" i="7" s="1"/>
  <c r="T159" i="7" s="1"/>
  <c r="T160" i="7" s="1"/>
  <c r="T174" i="7"/>
  <c r="T175" i="7" s="1"/>
  <c r="T176" i="7" s="1"/>
  <c r="T177" i="7" s="1"/>
  <c r="T178" i="7" s="1"/>
  <c r="T179" i="7" s="1"/>
  <c r="T180" i="7" s="1"/>
  <c r="T181" i="7" s="1"/>
  <c r="T182" i="7" s="1"/>
  <c r="T183" i="7" s="1"/>
  <c r="T184" i="7" s="1"/>
  <c r="G102" i="7"/>
  <c r="G103" i="7" s="1"/>
  <c r="G104" i="7" s="1"/>
  <c r="G105" i="7" s="1"/>
  <c r="G106" i="7" s="1"/>
  <c r="G107" i="7" s="1"/>
  <c r="G108" i="7" s="1"/>
  <c r="G109" i="7" s="1"/>
  <c r="G110" i="7" s="1"/>
  <c r="G111" i="7" s="1"/>
  <c r="G112" i="7" s="1"/>
  <c r="G138" i="7"/>
  <c r="G139" i="7" s="1"/>
  <c r="G140" i="7" s="1"/>
  <c r="G141" i="7" s="1"/>
  <c r="G142" i="7" s="1"/>
  <c r="G143" i="7" s="1"/>
  <c r="G144" i="7" s="1"/>
  <c r="G145" i="7" s="1"/>
  <c r="G146" i="7" s="1"/>
  <c r="G147" i="7" s="1"/>
  <c r="G148" i="7" s="1"/>
  <c r="T43" i="7"/>
  <c r="T44" i="7" s="1"/>
  <c r="T45" i="7" s="1"/>
  <c r="T46" i="7" s="1"/>
  <c r="T47" i="7" s="1"/>
  <c r="T48" i="7" s="1"/>
  <c r="T49" i="7" s="1"/>
  <c r="T50" i="7" s="1"/>
  <c r="T51" i="7" s="1"/>
  <c r="T52" i="7" s="1"/>
  <c r="T67" i="7"/>
  <c r="T68" i="7" s="1"/>
  <c r="T69" i="7" s="1"/>
  <c r="T70" i="7" s="1"/>
  <c r="T71" i="7" s="1"/>
  <c r="T72" i="7" s="1"/>
  <c r="T73" i="7" s="1"/>
  <c r="T74" i="7" s="1"/>
  <c r="T75" i="7" s="1"/>
  <c r="T76" i="7" s="1"/>
  <c r="T91" i="7"/>
  <c r="T92" i="7" s="1"/>
  <c r="T93" i="7" s="1"/>
  <c r="T94" i="7" s="1"/>
  <c r="T95" i="7" s="1"/>
  <c r="T96" i="7" s="1"/>
  <c r="T97" i="7" s="1"/>
  <c r="T98" i="7" s="1"/>
  <c r="T99" i="7" s="1"/>
  <c r="T100" i="7" s="1"/>
  <c r="T6" i="7"/>
  <c r="T7" i="7" s="1"/>
  <c r="T8" i="7" s="1"/>
  <c r="T9" i="7" s="1"/>
  <c r="T10" i="7" s="1"/>
  <c r="T11" i="7" s="1"/>
  <c r="T12" i="7" s="1"/>
  <c r="T13" i="7" s="1"/>
  <c r="T14" i="7" s="1"/>
  <c r="T15" i="7" s="1"/>
  <c r="T16" i="7" s="1"/>
  <c r="T294" i="7"/>
  <c r="T295" i="7" s="1"/>
  <c r="T296" i="7" s="1"/>
  <c r="T297" i="7" s="1"/>
  <c r="T298" i="7" s="1"/>
  <c r="T299" i="7" s="1"/>
  <c r="T300" i="7" s="1"/>
  <c r="T301" i="7" s="1"/>
  <c r="T302" i="7" s="1"/>
  <c r="T303" i="7" s="1"/>
  <c r="T304" i="7" s="1"/>
  <c r="T246" i="7"/>
  <c r="T247" i="7" s="1"/>
  <c r="T248" i="7" s="1"/>
  <c r="T249" i="7" s="1"/>
  <c r="T250" i="7" s="1"/>
  <c r="T251" i="7" s="1"/>
  <c r="T252" i="7" s="1"/>
  <c r="T253" i="7" s="1"/>
  <c r="T254" i="7" s="1"/>
  <c r="T255" i="7" s="1"/>
  <c r="T256" i="7" s="1"/>
  <c r="T198" i="7"/>
  <c r="T199" i="7" s="1"/>
  <c r="T200" i="7" s="1"/>
  <c r="T201" i="7" s="1"/>
  <c r="T202" i="7" s="1"/>
  <c r="T203" i="7" s="1"/>
  <c r="T204" i="7" s="1"/>
  <c r="T205" i="7" s="1"/>
  <c r="T206" i="7" s="1"/>
  <c r="T207" i="7" s="1"/>
  <c r="T208" i="7" s="1"/>
  <c r="T162" i="7"/>
  <c r="T163" i="7" s="1"/>
  <c r="T164" i="7" s="1"/>
  <c r="T165" i="7" s="1"/>
  <c r="T166" i="7" s="1"/>
  <c r="T167" i="7" s="1"/>
  <c r="T168" i="7" s="1"/>
  <c r="T169" i="7" s="1"/>
  <c r="T170" i="7" s="1"/>
  <c r="T171" i="7" s="1"/>
  <c r="T172" i="7" s="1"/>
  <c r="R9" i="7"/>
  <c r="U7" i="7"/>
  <c r="C8" i="7" l="1"/>
  <c r="H7" i="7"/>
  <c r="I6" i="7"/>
  <c r="H6" i="7"/>
  <c r="R10" i="7"/>
  <c r="U8" i="7"/>
  <c r="C9" i="7" l="1"/>
  <c r="I7" i="7"/>
  <c r="R11" i="7"/>
  <c r="U9" i="7"/>
  <c r="C10" i="7" l="1"/>
  <c r="H9" i="7"/>
  <c r="I8" i="7"/>
  <c r="H8" i="7"/>
  <c r="R12" i="7"/>
  <c r="U10" i="7"/>
  <c r="C11" i="7" l="1"/>
  <c r="H10" i="7"/>
  <c r="I9" i="7"/>
  <c r="R13" i="7"/>
  <c r="U11" i="7"/>
  <c r="C12" i="7" l="1"/>
  <c r="I10" i="7"/>
  <c r="R14" i="7"/>
  <c r="U12" i="7"/>
  <c r="C13" i="7" l="1"/>
  <c r="H12" i="7"/>
  <c r="I11" i="7"/>
  <c r="H11" i="7"/>
  <c r="R15" i="7"/>
  <c r="U13" i="7"/>
  <c r="C14" i="7" l="1"/>
  <c r="H13" i="7"/>
  <c r="I12" i="7"/>
  <c r="R16" i="7"/>
  <c r="U14" i="7"/>
  <c r="C15" i="7" l="1"/>
  <c r="I13" i="7"/>
  <c r="R17" i="7"/>
  <c r="U15" i="7"/>
  <c r="C16" i="7" l="1"/>
  <c r="I14" i="7"/>
  <c r="H14" i="7"/>
  <c r="R18" i="7"/>
  <c r="U16" i="7"/>
  <c r="X5" i="7" s="1"/>
  <c r="C17" i="7" l="1"/>
  <c r="I15" i="7"/>
  <c r="H16" i="7"/>
  <c r="L5" i="7" s="1"/>
  <c r="H15" i="7"/>
  <c r="F9" i="5"/>
  <c r="F9" i="3"/>
  <c r="R19" i="7"/>
  <c r="U17" i="7"/>
  <c r="N5" i="7" l="1"/>
  <c r="H11" i="4"/>
  <c r="C18" i="7"/>
  <c r="H17" i="7"/>
  <c r="I16" i="7"/>
  <c r="M5" i="7" s="1"/>
  <c r="G9" i="3"/>
  <c r="D10" i="3" s="1"/>
  <c r="C32" i="6" s="1"/>
  <c r="G9" i="5"/>
  <c r="D10" i="5" s="1"/>
  <c r="D32" i="6" s="1"/>
  <c r="R20" i="7"/>
  <c r="U18" i="7"/>
  <c r="J11" i="4" l="1"/>
  <c r="O5" i="7"/>
  <c r="I11" i="4"/>
  <c r="C19" i="7"/>
  <c r="H18" i="7"/>
  <c r="I17" i="7"/>
  <c r="R21" i="7"/>
  <c r="U19" i="7"/>
  <c r="D12" i="4" l="1"/>
  <c r="C20" i="7"/>
  <c r="I18" i="7"/>
  <c r="K11" i="4"/>
  <c r="E12" i="4" s="1"/>
  <c r="R22" i="7"/>
  <c r="U20" i="7"/>
  <c r="C21" i="7" l="1"/>
  <c r="I19" i="7"/>
  <c r="C6" i="6"/>
  <c r="D6" i="6"/>
  <c r="H19" i="7"/>
  <c r="L11" i="4"/>
  <c r="R23" i="7"/>
  <c r="U21" i="7"/>
  <c r="C22" i="7" l="1"/>
  <c r="I20" i="7"/>
  <c r="E6" i="6"/>
  <c r="G6" i="6" s="1"/>
  <c r="H20" i="7"/>
  <c r="R24" i="7"/>
  <c r="U22" i="7"/>
  <c r="C23" i="7" l="1"/>
  <c r="I21" i="7"/>
  <c r="H21" i="7"/>
  <c r="R25" i="7"/>
  <c r="U23" i="7"/>
  <c r="C24" i="7" l="1"/>
  <c r="I22" i="7"/>
  <c r="H22" i="7"/>
  <c r="R26" i="7"/>
  <c r="U24" i="7"/>
  <c r="C25" i="7" l="1"/>
  <c r="I23" i="7"/>
  <c r="H23" i="7"/>
  <c r="R27" i="7"/>
  <c r="U25" i="7"/>
  <c r="C26" i="7" l="1"/>
  <c r="I24" i="7"/>
  <c r="H24" i="7"/>
  <c r="R28" i="7"/>
  <c r="U26" i="7"/>
  <c r="C27" i="7" l="1"/>
  <c r="I25" i="7"/>
  <c r="H25" i="7"/>
  <c r="R29" i="7"/>
  <c r="U27" i="7"/>
  <c r="C28" i="7" l="1"/>
  <c r="I26" i="7"/>
  <c r="H26" i="7"/>
  <c r="R30" i="7"/>
  <c r="U28" i="7"/>
  <c r="X6" i="7" s="1"/>
  <c r="C29" i="7" l="1"/>
  <c r="I27" i="7"/>
  <c r="H28" i="7"/>
  <c r="L6" i="7" s="1"/>
  <c r="H27" i="7"/>
  <c r="F10" i="5"/>
  <c r="F10" i="3"/>
  <c r="R31" i="7"/>
  <c r="U29" i="7"/>
  <c r="H12" i="4" l="1"/>
  <c r="N6" i="7"/>
  <c r="C30" i="7"/>
  <c r="H29" i="7"/>
  <c r="I28" i="7"/>
  <c r="M6" i="7" s="1"/>
  <c r="G10" i="5"/>
  <c r="D11" i="5" s="1"/>
  <c r="D33" i="6" s="1"/>
  <c r="G10" i="3"/>
  <c r="D11" i="3" s="1"/>
  <c r="C33" i="6"/>
  <c r="R32" i="7"/>
  <c r="U30" i="7"/>
  <c r="J12" i="4" l="1"/>
  <c r="I12" i="4"/>
  <c r="O6" i="7"/>
  <c r="C31" i="7"/>
  <c r="H30" i="7"/>
  <c r="I29" i="7"/>
  <c r="R33" i="7"/>
  <c r="U31" i="7"/>
  <c r="K12" i="4" l="1"/>
  <c r="E13" i="4" s="1"/>
  <c r="C32" i="7"/>
  <c r="I30" i="7"/>
  <c r="D13" i="4"/>
  <c r="L12" i="4"/>
  <c r="R34" i="7"/>
  <c r="U32" i="7"/>
  <c r="C33" i="7" l="1"/>
  <c r="I31" i="7"/>
  <c r="C7" i="6"/>
  <c r="H31" i="7"/>
  <c r="D7" i="6"/>
  <c r="E7" i="6" s="1"/>
  <c r="G7" i="6" s="1"/>
  <c r="R35" i="7"/>
  <c r="U33" i="7"/>
  <c r="C34" i="7" l="1"/>
  <c r="I32" i="7"/>
  <c r="H32" i="7"/>
  <c r="R36" i="7"/>
  <c r="U34" i="7"/>
  <c r="C35" i="7" l="1"/>
  <c r="I33" i="7"/>
  <c r="H33" i="7"/>
  <c r="R37" i="7"/>
  <c r="U35" i="7"/>
  <c r="C36" i="7" l="1"/>
  <c r="I34" i="7"/>
  <c r="H34" i="7"/>
  <c r="R38" i="7"/>
  <c r="U36" i="7"/>
  <c r="C37" i="7" l="1"/>
  <c r="I35" i="7"/>
  <c r="H35" i="7"/>
  <c r="R39" i="7"/>
  <c r="U37" i="7"/>
  <c r="C38" i="7" l="1"/>
  <c r="I36" i="7"/>
  <c r="H36" i="7"/>
  <c r="R40" i="7"/>
  <c r="U38" i="7"/>
  <c r="C39" i="7" l="1"/>
  <c r="I37" i="7"/>
  <c r="H37" i="7"/>
  <c r="R41" i="7"/>
  <c r="U39" i="7"/>
  <c r="C40" i="7" l="1"/>
  <c r="I38" i="7"/>
  <c r="H38" i="7"/>
  <c r="R42" i="7"/>
  <c r="U40" i="7"/>
  <c r="X7" i="7" s="1"/>
  <c r="C41" i="7" l="1"/>
  <c r="I39" i="7"/>
  <c r="H40" i="7"/>
  <c r="L7" i="7" s="1"/>
  <c r="H39" i="7"/>
  <c r="F11" i="5"/>
  <c r="F11" i="3"/>
  <c r="R43" i="7"/>
  <c r="U41" i="7"/>
  <c r="H13" i="4" l="1"/>
  <c r="N7" i="7"/>
  <c r="C42" i="7"/>
  <c r="H41" i="7"/>
  <c r="I40" i="7"/>
  <c r="M7" i="7" s="1"/>
  <c r="G11" i="3"/>
  <c r="D12" i="3" s="1"/>
  <c r="C34" i="6" s="1"/>
  <c r="G11" i="5"/>
  <c r="D12" i="5" s="1"/>
  <c r="D34" i="6" s="1"/>
  <c r="R44" i="7"/>
  <c r="U43" i="7" s="1"/>
  <c r="U42" i="7"/>
  <c r="J13" i="4" l="1"/>
  <c r="I13" i="4"/>
  <c r="O7" i="7"/>
  <c r="C43" i="7"/>
  <c r="H42" i="7"/>
  <c r="I41" i="7"/>
  <c r="R45" i="7"/>
  <c r="K13" i="4" l="1"/>
  <c r="E14" i="4" s="1"/>
  <c r="C44" i="7"/>
  <c r="I42" i="7"/>
  <c r="D14" i="4"/>
  <c r="L13" i="4"/>
  <c r="R46" i="7"/>
  <c r="U44" i="7"/>
  <c r="C45" i="7" l="1"/>
  <c r="I43" i="7"/>
  <c r="C8" i="6"/>
  <c r="H43" i="7"/>
  <c r="D8" i="6"/>
  <c r="R47" i="7"/>
  <c r="U45" i="7"/>
  <c r="C46" i="7" l="1"/>
  <c r="I44" i="7"/>
  <c r="E8" i="6"/>
  <c r="G8" i="6" s="1"/>
  <c r="H44" i="7"/>
  <c r="R48" i="7"/>
  <c r="U46" i="7"/>
  <c r="C47" i="7" l="1"/>
  <c r="I45" i="7"/>
  <c r="H45" i="7"/>
  <c r="R49" i="7"/>
  <c r="U47" i="7"/>
  <c r="C48" i="7" l="1"/>
  <c r="I46" i="7"/>
  <c r="H46" i="7"/>
  <c r="R50" i="7"/>
  <c r="U49" i="7" s="1"/>
  <c r="U48" i="7"/>
  <c r="C49" i="7" l="1"/>
  <c r="I47" i="7"/>
  <c r="H47" i="7"/>
  <c r="U50" i="7"/>
  <c r="R51" i="7"/>
  <c r="C50" i="7" l="1"/>
  <c r="I48" i="7"/>
  <c r="H48" i="7"/>
  <c r="R52" i="7"/>
  <c r="C51" i="7" l="1"/>
  <c r="I49" i="7"/>
  <c r="H49" i="7"/>
  <c r="U52" i="7"/>
  <c r="X8" i="7" s="1"/>
  <c r="R53" i="7"/>
  <c r="U51" i="7"/>
  <c r="C52" i="7" l="1"/>
  <c r="I50" i="7"/>
  <c r="H50" i="7"/>
  <c r="F12" i="3"/>
  <c r="F12" i="5"/>
  <c r="R54" i="7"/>
  <c r="U53" i="7" s="1"/>
  <c r="C53" i="7" l="1"/>
  <c r="I51" i="7"/>
  <c r="H52" i="7"/>
  <c r="L8" i="7" s="1"/>
  <c r="H51" i="7"/>
  <c r="G12" i="5"/>
  <c r="D13" i="5" s="1"/>
  <c r="D35" i="6" s="1"/>
  <c r="G12" i="3"/>
  <c r="D13" i="3" s="1"/>
  <c r="C35" i="6" s="1"/>
  <c r="R55" i="7"/>
  <c r="H14" i="4" l="1"/>
  <c r="N8" i="7"/>
  <c r="C54" i="7"/>
  <c r="H53" i="7"/>
  <c r="I52" i="7"/>
  <c r="M8" i="7" s="1"/>
  <c r="R56" i="7"/>
  <c r="U54" i="7"/>
  <c r="J14" i="4" l="1"/>
  <c r="I14" i="4"/>
  <c r="O8" i="7"/>
  <c r="C55" i="7"/>
  <c r="H54" i="7"/>
  <c r="I53" i="7"/>
  <c r="R57" i="7"/>
  <c r="U55" i="7"/>
  <c r="K14" i="4" l="1"/>
  <c r="E15" i="4" s="1"/>
  <c r="C56" i="7"/>
  <c r="I54" i="7"/>
  <c r="D15" i="4"/>
  <c r="L14" i="4"/>
  <c r="R58" i="7"/>
  <c r="U56" i="7"/>
  <c r="C57" i="7" l="1"/>
  <c r="I55" i="7"/>
  <c r="C9" i="6"/>
  <c r="H55" i="7"/>
  <c r="D9" i="6"/>
  <c r="E9" i="6" s="1"/>
  <c r="G9" i="6" s="1"/>
  <c r="R59" i="7"/>
  <c r="U57" i="7"/>
  <c r="C58" i="7" l="1"/>
  <c r="I56" i="7"/>
  <c r="H56" i="7"/>
  <c r="R60" i="7"/>
  <c r="U58" i="7"/>
  <c r="C59" i="7" l="1"/>
  <c r="I57" i="7"/>
  <c r="H57" i="7"/>
  <c r="R61" i="7"/>
  <c r="U59" i="7"/>
  <c r="C60" i="7" l="1"/>
  <c r="I58" i="7"/>
  <c r="H58" i="7"/>
  <c r="R62" i="7"/>
  <c r="U60" i="7"/>
  <c r="C61" i="7" l="1"/>
  <c r="I59" i="7"/>
  <c r="H59" i="7"/>
  <c r="R63" i="7"/>
  <c r="U61" i="7"/>
  <c r="C62" i="7" l="1"/>
  <c r="I60" i="7"/>
  <c r="H60" i="7"/>
  <c r="R64" i="7"/>
  <c r="U62" i="7"/>
  <c r="C63" i="7" l="1"/>
  <c r="I61" i="7"/>
  <c r="H61" i="7"/>
  <c r="R65" i="7"/>
  <c r="U63" i="7"/>
  <c r="C64" i="7" l="1"/>
  <c r="I62" i="7"/>
  <c r="H62" i="7"/>
  <c r="R66" i="7"/>
  <c r="U64" i="7"/>
  <c r="X9" i="7" s="1"/>
  <c r="C65" i="7" l="1"/>
  <c r="I63" i="7"/>
  <c r="H64" i="7"/>
  <c r="L9" i="7" s="1"/>
  <c r="H63" i="7"/>
  <c r="F13" i="5"/>
  <c r="F13" i="3"/>
  <c r="R67" i="7"/>
  <c r="U65" i="7"/>
  <c r="H15" i="4" l="1"/>
  <c r="N9" i="7"/>
  <c r="C66" i="7"/>
  <c r="H65" i="7"/>
  <c r="I64" i="7"/>
  <c r="M9" i="7" s="1"/>
  <c r="G13" i="3"/>
  <c r="D14" i="3" s="1"/>
  <c r="C36" i="6" s="1"/>
  <c r="G13" i="5"/>
  <c r="D14" i="5" s="1"/>
  <c r="D36" i="6" s="1"/>
  <c r="R68" i="7"/>
  <c r="U66" i="7"/>
  <c r="J15" i="4" l="1"/>
  <c r="I15" i="4"/>
  <c r="O9" i="7"/>
  <c r="C67" i="7"/>
  <c r="H66" i="7"/>
  <c r="I65" i="7"/>
  <c r="R69" i="7"/>
  <c r="U67" i="7"/>
  <c r="K15" i="4" l="1"/>
  <c r="E16" i="4" s="1"/>
  <c r="C68" i="7"/>
  <c r="I66" i="7"/>
  <c r="D16" i="4"/>
  <c r="L15" i="4"/>
  <c r="R70" i="7"/>
  <c r="U68" i="7"/>
  <c r="C69" i="7" l="1"/>
  <c r="I67" i="7"/>
  <c r="C10" i="6"/>
  <c r="H67" i="7"/>
  <c r="D10" i="6"/>
  <c r="R71" i="7"/>
  <c r="U69" i="7"/>
  <c r="C70" i="7" l="1"/>
  <c r="I68" i="7"/>
  <c r="E10" i="6"/>
  <c r="G10" i="6" s="1"/>
  <c r="H68" i="7"/>
  <c r="R72" i="7"/>
  <c r="U70" i="7"/>
  <c r="C71" i="7" l="1"/>
  <c r="I69" i="7"/>
  <c r="H69" i="7"/>
  <c r="R73" i="7"/>
  <c r="U71" i="7"/>
  <c r="C72" i="7" l="1"/>
  <c r="I70" i="7"/>
  <c r="H70" i="7"/>
  <c r="R74" i="7"/>
  <c r="U72" i="7"/>
  <c r="C73" i="7" l="1"/>
  <c r="I71" i="7"/>
  <c r="H71" i="7"/>
  <c r="R75" i="7"/>
  <c r="U73" i="7"/>
  <c r="C74" i="7" l="1"/>
  <c r="I72" i="7"/>
  <c r="H72" i="7"/>
  <c r="R76" i="7"/>
  <c r="U74" i="7"/>
  <c r="C75" i="7" l="1"/>
  <c r="I73" i="7"/>
  <c r="H73" i="7"/>
  <c r="R77" i="7"/>
  <c r="U75" i="7"/>
  <c r="C76" i="7" l="1"/>
  <c r="I74" i="7"/>
  <c r="H74" i="7"/>
  <c r="R78" i="7"/>
  <c r="U76" i="7"/>
  <c r="X10" i="7" s="1"/>
  <c r="C77" i="7" l="1"/>
  <c r="I75" i="7"/>
  <c r="H76" i="7"/>
  <c r="L10" i="7" s="1"/>
  <c r="H75" i="7"/>
  <c r="F14" i="5"/>
  <c r="G14" i="5" s="1"/>
  <c r="D15" i="5" s="1"/>
  <c r="F14" i="3"/>
  <c r="G14" i="3" s="1"/>
  <c r="D15" i="3" s="1"/>
  <c r="R79" i="7"/>
  <c r="U77" i="7"/>
  <c r="H16" i="4" l="1"/>
  <c r="J16" i="4" s="1"/>
  <c r="N10" i="7"/>
  <c r="C78" i="7"/>
  <c r="I76" i="7"/>
  <c r="M10" i="7" s="1"/>
  <c r="C37" i="6"/>
  <c r="D37" i="6"/>
  <c r="R80" i="7"/>
  <c r="U78" i="7"/>
  <c r="I16" i="4" l="1"/>
  <c r="K16" i="4" s="1"/>
  <c r="E17" i="4" s="1"/>
  <c r="O10" i="7"/>
  <c r="C79" i="7"/>
  <c r="I77" i="7"/>
  <c r="D17" i="4"/>
  <c r="L16" i="4"/>
  <c r="H77" i="7"/>
  <c r="R81" i="7"/>
  <c r="U79" i="7"/>
  <c r="C80" i="7" l="1"/>
  <c r="I78" i="7"/>
  <c r="D11" i="6"/>
  <c r="C11" i="6"/>
  <c r="H78" i="7"/>
  <c r="R82" i="7"/>
  <c r="U80" i="7"/>
  <c r="E11" i="6" l="1"/>
  <c r="G11" i="6" s="1"/>
  <c r="C81" i="7"/>
  <c r="H80" i="7"/>
  <c r="I79" i="7"/>
  <c r="H79" i="7"/>
  <c r="R83" i="7"/>
  <c r="U81" i="7"/>
  <c r="C82" i="7" l="1"/>
  <c r="I80" i="7"/>
  <c r="R84" i="7"/>
  <c r="U82" i="7"/>
  <c r="C83" i="7" l="1"/>
  <c r="I81" i="7"/>
  <c r="H82" i="7"/>
  <c r="H81" i="7"/>
  <c r="R85" i="7"/>
  <c r="U83" i="7"/>
  <c r="C84" i="7" l="1"/>
  <c r="I82" i="7"/>
  <c r="H83" i="7"/>
  <c r="R86" i="7"/>
  <c r="U84" i="7"/>
  <c r="C85" i="7" l="1"/>
  <c r="I83" i="7"/>
  <c r="H84" i="7"/>
  <c r="R87" i="7"/>
  <c r="U85" i="7"/>
  <c r="C86" i="7" l="1"/>
  <c r="I84" i="7"/>
  <c r="H85" i="7"/>
  <c r="R88" i="7"/>
  <c r="U86" i="7"/>
  <c r="C87" i="7" l="1"/>
  <c r="I85" i="7"/>
  <c r="H86" i="7"/>
  <c r="R89" i="7"/>
  <c r="U87" i="7"/>
  <c r="C88" i="7" l="1"/>
  <c r="I86" i="7"/>
  <c r="H87" i="7"/>
  <c r="R90" i="7"/>
  <c r="U88" i="7"/>
  <c r="X11" i="7" s="1"/>
  <c r="C89" i="7" l="1"/>
  <c r="I87" i="7"/>
  <c r="H88" i="7"/>
  <c r="L11" i="7" s="1"/>
  <c r="F15" i="5"/>
  <c r="G15" i="5" s="1"/>
  <c r="D16" i="5" s="1"/>
  <c r="F15" i="3"/>
  <c r="G15" i="3" s="1"/>
  <c r="D16" i="3" s="1"/>
  <c r="R91" i="7"/>
  <c r="U89" i="7"/>
  <c r="H17" i="4" l="1"/>
  <c r="J17" i="4" s="1"/>
  <c r="N11" i="7"/>
  <c r="C90" i="7"/>
  <c r="I88" i="7"/>
  <c r="M11" i="7" s="1"/>
  <c r="C38" i="6"/>
  <c r="D38" i="6"/>
  <c r="R92" i="7"/>
  <c r="U90" i="7"/>
  <c r="I17" i="4" l="1"/>
  <c r="K17" i="4" s="1"/>
  <c r="E18" i="4" s="1"/>
  <c r="O11" i="7"/>
  <c r="C91" i="7"/>
  <c r="I89" i="7"/>
  <c r="H90" i="7"/>
  <c r="D18" i="4"/>
  <c r="L17" i="4"/>
  <c r="H89" i="7"/>
  <c r="R93" i="7"/>
  <c r="U91" i="7"/>
  <c r="C92" i="7" l="1"/>
  <c r="I90" i="7"/>
  <c r="H91" i="7"/>
  <c r="D12" i="6"/>
  <c r="E12" i="6" s="1"/>
  <c r="G12" i="6" s="1"/>
  <c r="C12" i="6"/>
  <c r="R94" i="7"/>
  <c r="U92" i="7"/>
  <c r="C93" i="7" l="1"/>
  <c r="I91" i="7"/>
  <c r="H92" i="7"/>
  <c r="R95" i="7"/>
  <c r="U93" i="7"/>
  <c r="C94" i="7" l="1"/>
  <c r="I92" i="7"/>
  <c r="H93" i="7"/>
  <c r="R96" i="7"/>
  <c r="U94" i="7"/>
  <c r="C95" i="7" l="1"/>
  <c r="I93" i="7"/>
  <c r="H94" i="7"/>
  <c r="R97" i="7"/>
  <c r="U95" i="7"/>
  <c r="C96" i="7" l="1"/>
  <c r="I94" i="7"/>
  <c r="H95" i="7"/>
  <c r="R98" i="7"/>
  <c r="U96" i="7"/>
  <c r="C97" i="7" l="1"/>
  <c r="I95" i="7"/>
  <c r="H96" i="7"/>
  <c r="R99" i="7"/>
  <c r="U97" i="7"/>
  <c r="C98" i="7" l="1"/>
  <c r="I96" i="7"/>
  <c r="H97" i="7"/>
  <c r="R100" i="7"/>
  <c r="U98" i="7"/>
  <c r="C99" i="7" l="1"/>
  <c r="I97" i="7"/>
  <c r="H98" i="7"/>
  <c r="R101" i="7"/>
  <c r="U99" i="7"/>
  <c r="C100" i="7" l="1"/>
  <c r="I98" i="7"/>
  <c r="H99" i="7"/>
  <c r="R102" i="7"/>
  <c r="U100" i="7"/>
  <c r="X12" i="7" s="1"/>
  <c r="C101" i="7" l="1"/>
  <c r="I99" i="7"/>
  <c r="H100" i="7"/>
  <c r="L12" i="7" s="1"/>
  <c r="F16" i="3"/>
  <c r="G16" i="3" s="1"/>
  <c r="D17" i="3" s="1"/>
  <c r="F16" i="5"/>
  <c r="G16" i="5" s="1"/>
  <c r="D17" i="5" s="1"/>
  <c r="R103" i="7"/>
  <c r="U101" i="7"/>
  <c r="H18" i="4" l="1"/>
  <c r="J18" i="4" s="1"/>
  <c r="N12" i="7"/>
  <c r="C102" i="7"/>
  <c r="I100" i="7"/>
  <c r="M12" i="7" s="1"/>
  <c r="D39" i="6"/>
  <c r="C39" i="6"/>
  <c r="R104" i="7"/>
  <c r="U102" i="7"/>
  <c r="I18" i="4" l="1"/>
  <c r="K18" i="4" s="1"/>
  <c r="E19" i="4" s="1"/>
  <c r="O12" i="7"/>
  <c r="C103" i="7"/>
  <c r="I101" i="7"/>
  <c r="H102" i="7"/>
  <c r="D19" i="4"/>
  <c r="L18" i="4"/>
  <c r="H101" i="7"/>
  <c r="R105" i="7"/>
  <c r="U103" i="7"/>
  <c r="C104" i="7" l="1"/>
  <c r="I102" i="7"/>
  <c r="H103" i="7"/>
  <c r="D13" i="6"/>
  <c r="E13" i="6" s="1"/>
  <c r="G13" i="6" s="1"/>
  <c r="C13" i="6"/>
  <c r="R106" i="7"/>
  <c r="U104" i="7"/>
  <c r="C105" i="7" l="1"/>
  <c r="I103" i="7"/>
  <c r="H104" i="7"/>
  <c r="R107" i="7"/>
  <c r="U105" i="7"/>
  <c r="C106" i="7" l="1"/>
  <c r="I104" i="7"/>
  <c r="H105" i="7"/>
  <c r="R108" i="7"/>
  <c r="U106" i="7"/>
  <c r="C107" i="7" l="1"/>
  <c r="I105" i="7"/>
  <c r="H106" i="7"/>
  <c r="R109" i="7"/>
  <c r="U107" i="7"/>
  <c r="C108" i="7" l="1"/>
  <c r="I106" i="7"/>
  <c r="H107" i="7"/>
  <c r="R110" i="7"/>
  <c r="U108" i="7"/>
  <c r="C109" i="7" l="1"/>
  <c r="I107" i="7"/>
  <c r="H108" i="7"/>
  <c r="R111" i="7"/>
  <c r="U109" i="7"/>
  <c r="C110" i="7" l="1"/>
  <c r="I108" i="7"/>
  <c r="H109" i="7"/>
  <c r="R112" i="7"/>
  <c r="U110" i="7"/>
  <c r="C111" i="7" l="1"/>
  <c r="I109" i="7"/>
  <c r="H110" i="7"/>
  <c r="R113" i="7"/>
  <c r="U111" i="7"/>
  <c r="C112" i="7" l="1"/>
  <c r="I110" i="7"/>
  <c r="H111" i="7"/>
  <c r="R114" i="7"/>
  <c r="U112" i="7"/>
  <c r="X13" i="7" s="1"/>
  <c r="C113" i="7" l="1"/>
  <c r="I111" i="7"/>
  <c r="H112" i="7"/>
  <c r="L13" i="7" s="1"/>
  <c r="F17" i="5"/>
  <c r="G17" i="5" s="1"/>
  <c r="D18" i="5" s="1"/>
  <c r="F17" i="3"/>
  <c r="G17" i="3" s="1"/>
  <c r="D18" i="3" s="1"/>
  <c r="R115" i="7"/>
  <c r="U113" i="7"/>
  <c r="H19" i="4" l="1"/>
  <c r="J19" i="4" s="1"/>
  <c r="N13" i="7"/>
  <c r="C114" i="7"/>
  <c r="I112" i="7"/>
  <c r="M13" i="7" s="1"/>
  <c r="C40" i="6"/>
  <c r="D40" i="6"/>
  <c r="R116" i="7"/>
  <c r="U114" i="7"/>
  <c r="I19" i="4" l="1"/>
  <c r="K19" i="4" s="1"/>
  <c r="E20" i="4" s="1"/>
  <c r="O13" i="7"/>
  <c r="C115" i="7"/>
  <c r="I113" i="7"/>
  <c r="H114" i="7"/>
  <c r="D20" i="4"/>
  <c r="L19" i="4"/>
  <c r="H113" i="7"/>
  <c r="R117" i="7"/>
  <c r="U115" i="7"/>
  <c r="C116" i="7" l="1"/>
  <c r="I114" i="7"/>
  <c r="H115" i="7"/>
  <c r="D14" i="6"/>
  <c r="C14" i="6"/>
  <c r="R118" i="7"/>
  <c r="U116" i="7"/>
  <c r="C117" i="7" l="1"/>
  <c r="I115" i="7"/>
  <c r="H116" i="7"/>
  <c r="E14" i="6"/>
  <c r="G14" i="6" s="1"/>
  <c r="R119" i="7"/>
  <c r="U117" i="7"/>
  <c r="C118" i="7" l="1"/>
  <c r="I116" i="7"/>
  <c r="H117" i="7"/>
  <c r="R120" i="7"/>
  <c r="U118" i="7"/>
  <c r="C119" i="7" l="1"/>
  <c r="I117" i="7"/>
  <c r="H118" i="7"/>
  <c r="R121" i="7"/>
  <c r="U119" i="7"/>
  <c r="C120" i="7" l="1"/>
  <c r="I118" i="7"/>
  <c r="H119" i="7"/>
  <c r="R122" i="7"/>
  <c r="U120" i="7"/>
  <c r="C121" i="7" l="1"/>
  <c r="I119" i="7"/>
  <c r="H120" i="7"/>
  <c r="R123" i="7"/>
  <c r="U121" i="7"/>
  <c r="C122" i="7" l="1"/>
  <c r="I120" i="7"/>
  <c r="H121" i="7"/>
  <c r="R124" i="7"/>
  <c r="U122" i="7"/>
  <c r="C123" i="7" l="1"/>
  <c r="I121" i="7"/>
  <c r="H122" i="7"/>
  <c r="R125" i="7"/>
  <c r="U123" i="7"/>
  <c r="C124" i="7" l="1"/>
  <c r="I122" i="7"/>
  <c r="H123" i="7"/>
  <c r="R126" i="7"/>
  <c r="U124" i="7"/>
  <c r="X14" i="7" s="1"/>
  <c r="C125" i="7" l="1"/>
  <c r="I123" i="7"/>
  <c r="H124" i="7"/>
  <c r="L14" i="7" s="1"/>
  <c r="F18" i="5"/>
  <c r="G18" i="5" s="1"/>
  <c r="D19" i="5" s="1"/>
  <c r="F18" i="3"/>
  <c r="G18" i="3" s="1"/>
  <c r="D19" i="3" s="1"/>
  <c r="R127" i="7"/>
  <c r="U125" i="7"/>
  <c r="H20" i="4" l="1"/>
  <c r="J20" i="4" s="1"/>
  <c r="N14" i="7"/>
  <c r="C126" i="7"/>
  <c r="I124" i="7"/>
  <c r="M14" i="7" s="1"/>
  <c r="C41" i="6"/>
  <c r="D41" i="6"/>
  <c r="R128" i="7"/>
  <c r="U126" i="7"/>
  <c r="I20" i="4" l="1"/>
  <c r="K20" i="4" s="1"/>
  <c r="E21" i="4" s="1"/>
  <c r="O14" i="7"/>
  <c r="C127" i="7"/>
  <c r="I125" i="7"/>
  <c r="H126" i="7"/>
  <c r="D21" i="4"/>
  <c r="L20" i="4"/>
  <c r="H125" i="7"/>
  <c r="R129" i="7"/>
  <c r="U127" i="7"/>
  <c r="C128" i="7" l="1"/>
  <c r="I126" i="7"/>
  <c r="H127" i="7"/>
  <c r="D15" i="6"/>
  <c r="C15" i="6"/>
  <c r="R130" i="7"/>
  <c r="U128" i="7"/>
  <c r="C129" i="7" l="1"/>
  <c r="I127" i="7"/>
  <c r="H128" i="7"/>
  <c r="E15" i="6"/>
  <c r="G15" i="6" s="1"/>
  <c r="R131" i="7"/>
  <c r="U129" i="7"/>
  <c r="C130" i="7" l="1"/>
  <c r="I128" i="7"/>
  <c r="H129" i="7"/>
  <c r="R132" i="7"/>
  <c r="U130" i="7"/>
  <c r="C131" i="7" l="1"/>
  <c r="I129" i="7"/>
  <c r="H130" i="7"/>
  <c r="R133" i="7"/>
  <c r="U131" i="7"/>
  <c r="C132" i="7" l="1"/>
  <c r="I130" i="7"/>
  <c r="H131" i="7"/>
  <c r="R134" i="7"/>
  <c r="U132" i="7"/>
  <c r="C133" i="7" l="1"/>
  <c r="I131" i="7"/>
  <c r="H132" i="7"/>
  <c r="R135" i="7"/>
  <c r="U133" i="7"/>
  <c r="C134" i="7" l="1"/>
  <c r="I132" i="7"/>
  <c r="H133" i="7"/>
  <c r="R136" i="7"/>
  <c r="U134" i="7"/>
  <c r="C135" i="7" l="1"/>
  <c r="I133" i="7"/>
  <c r="H134" i="7"/>
  <c r="R137" i="7"/>
  <c r="U135" i="7"/>
  <c r="C136" i="7" l="1"/>
  <c r="I134" i="7"/>
  <c r="H135" i="7"/>
  <c r="R138" i="7"/>
  <c r="U136" i="7"/>
  <c r="X15" i="7" s="1"/>
  <c r="C137" i="7" l="1"/>
  <c r="I135" i="7"/>
  <c r="H136" i="7"/>
  <c r="L15" i="7" s="1"/>
  <c r="F19" i="5"/>
  <c r="G19" i="5" s="1"/>
  <c r="D20" i="5" s="1"/>
  <c r="F19" i="3"/>
  <c r="G19" i="3" s="1"/>
  <c r="D20" i="3" s="1"/>
  <c r="R139" i="7"/>
  <c r="U137" i="7"/>
  <c r="H21" i="4" l="1"/>
  <c r="J21" i="4" s="1"/>
  <c r="N15" i="7"/>
  <c r="C138" i="7"/>
  <c r="I136" i="7"/>
  <c r="M15" i="7" s="1"/>
  <c r="C42" i="6"/>
  <c r="D42" i="6"/>
  <c r="R140" i="7"/>
  <c r="U138" i="7"/>
  <c r="I21" i="4" l="1"/>
  <c r="K21" i="4" s="1"/>
  <c r="E22" i="4" s="1"/>
  <c r="O15" i="7"/>
  <c r="C139" i="7"/>
  <c r="I137" i="7"/>
  <c r="H138" i="7"/>
  <c r="D22" i="4"/>
  <c r="L21" i="4"/>
  <c r="H137" i="7"/>
  <c r="R141" i="7"/>
  <c r="U139" i="7"/>
  <c r="C140" i="7" l="1"/>
  <c r="I138" i="7"/>
  <c r="H139" i="7"/>
  <c r="D16" i="6"/>
  <c r="C16" i="6"/>
  <c r="R142" i="7"/>
  <c r="U140" i="7"/>
  <c r="E16" i="6" l="1"/>
  <c r="G16" i="6" s="1"/>
  <c r="C141" i="7"/>
  <c r="I139" i="7"/>
  <c r="H140" i="7"/>
  <c r="R143" i="7"/>
  <c r="U141" i="7"/>
  <c r="C142" i="7" l="1"/>
  <c r="I140" i="7"/>
  <c r="H141" i="7"/>
  <c r="R144" i="7"/>
  <c r="U142" i="7"/>
  <c r="C143" i="7" l="1"/>
  <c r="I141" i="7"/>
  <c r="H142" i="7"/>
  <c r="R145" i="7"/>
  <c r="U143" i="7"/>
  <c r="C144" i="7" l="1"/>
  <c r="I142" i="7"/>
  <c r="H143" i="7"/>
  <c r="R146" i="7"/>
  <c r="U144" i="7"/>
  <c r="C145" i="7" l="1"/>
  <c r="I143" i="7"/>
  <c r="H144" i="7"/>
  <c r="R147" i="7"/>
  <c r="U145" i="7"/>
  <c r="C146" i="7" l="1"/>
  <c r="I144" i="7"/>
  <c r="H145" i="7"/>
  <c r="R148" i="7"/>
  <c r="U146" i="7"/>
  <c r="C147" i="7" l="1"/>
  <c r="I145" i="7"/>
  <c r="H146" i="7"/>
  <c r="R149" i="7"/>
  <c r="U147" i="7"/>
  <c r="C148" i="7" l="1"/>
  <c r="I146" i="7"/>
  <c r="H147" i="7"/>
  <c r="R150" i="7"/>
  <c r="U148" i="7"/>
  <c r="X16" i="7" s="1"/>
  <c r="C149" i="7" l="1"/>
  <c r="I147" i="7"/>
  <c r="H148" i="7"/>
  <c r="L16" i="7" s="1"/>
  <c r="F20" i="3"/>
  <c r="G20" i="3" s="1"/>
  <c r="D21" i="3" s="1"/>
  <c r="F20" i="5"/>
  <c r="G20" i="5" s="1"/>
  <c r="D21" i="5" s="1"/>
  <c r="R151" i="7"/>
  <c r="U149" i="7"/>
  <c r="H22" i="4" l="1"/>
  <c r="J22" i="4" s="1"/>
  <c r="N16" i="7"/>
  <c r="C150" i="7"/>
  <c r="I148" i="7"/>
  <c r="M16" i="7" s="1"/>
  <c r="D43" i="6"/>
  <c r="C43" i="6"/>
  <c r="R152" i="7"/>
  <c r="U150" i="7"/>
  <c r="I22" i="4" l="1"/>
  <c r="K22" i="4" s="1"/>
  <c r="E23" i="4" s="1"/>
  <c r="O16" i="7"/>
  <c r="C151" i="7"/>
  <c r="I149" i="7"/>
  <c r="H150" i="7"/>
  <c r="D23" i="4"/>
  <c r="L22" i="4"/>
  <c r="H149" i="7"/>
  <c r="R153" i="7"/>
  <c r="U151" i="7"/>
  <c r="C152" i="7" l="1"/>
  <c r="I150" i="7"/>
  <c r="H151" i="7"/>
  <c r="D17" i="6"/>
  <c r="C17" i="6"/>
  <c r="R154" i="7"/>
  <c r="U152" i="7"/>
  <c r="C153" i="7" l="1"/>
  <c r="I151" i="7"/>
  <c r="H152" i="7"/>
  <c r="E17" i="6"/>
  <c r="G17" i="6" s="1"/>
  <c r="R155" i="7"/>
  <c r="U153" i="7"/>
  <c r="C154" i="7" l="1"/>
  <c r="I152" i="7"/>
  <c r="H153" i="7"/>
  <c r="R156" i="7"/>
  <c r="U154" i="7"/>
  <c r="C155" i="7" l="1"/>
  <c r="I153" i="7"/>
  <c r="H154" i="7"/>
  <c r="R157" i="7"/>
  <c r="U155" i="7"/>
  <c r="C156" i="7" l="1"/>
  <c r="I154" i="7"/>
  <c r="H155" i="7"/>
  <c r="R158" i="7"/>
  <c r="U156" i="7"/>
  <c r="C157" i="7" l="1"/>
  <c r="I155" i="7"/>
  <c r="H156" i="7"/>
  <c r="R159" i="7"/>
  <c r="U157" i="7"/>
  <c r="C158" i="7" l="1"/>
  <c r="I156" i="7"/>
  <c r="H157" i="7"/>
  <c r="R160" i="7"/>
  <c r="U158" i="7"/>
  <c r="C159" i="7" l="1"/>
  <c r="I157" i="7"/>
  <c r="H158" i="7"/>
  <c r="R161" i="7"/>
  <c r="U159" i="7"/>
  <c r="C160" i="7" l="1"/>
  <c r="I158" i="7"/>
  <c r="H159" i="7"/>
  <c r="R162" i="7"/>
  <c r="U160" i="7"/>
  <c r="X17" i="7" s="1"/>
  <c r="C161" i="7" l="1"/>
  <c r="I159" i="7"/>
  <c r="H160" i="7"/>
  <c r="L17" i="7" s="1"/>
  <c r="F21" i="5"/>
  <c r="G21" i="5" s="1"/>
  <c r="D22" i="5" s="1"/>
  <c r="F21" i="3"/>
  <c r="G21" i="3" s="1"/>
  <c r="D22" i="3" s="1"/>
  <c r="R163" i="7"/>
  <c r="U161" i="7"/>
  <c r="H23" i="4" l="1"/>
  <c r="J23" i="4" s="1"/>
  <c r="N17" i="7"/>
  <c r="C162" i="7"/>
  <c r="I160" i="7"/>
  <c r="M17" i="7" s="1"/>
  <c r="C44" i="6"/>
  <c r="D44" i="6"/>
  <c r="R164" i="7"/>
  <c r="U162" i="7"/>
  <c r="I23" i="4" l="1"/>
  <c r="K23" i="4" s="1"/>
  <c r="E24" i="4" s="1"/>
  <c r="O17" i="7"/>
  <c r="C163" i="7"/>
  <c r="I161" i="7"/>
  <c r="H162" i="7"/>
  <c r="D24" i="4"/>
  <c r="L23" i="4"/>
  <c r="H161" i="7"/>
  <c r="R165" i="7"/>
  <c r="U163" i="7"/>
  <c r="C164" i="7" l="1"/>
  <c r="I162" i="7"/>
  <c r="H163" i="7"/>
  <c r="D18" i="6"/>
  <c r="C18" i="6"/>
  <c r="R166" i="7"/>
  <c r="U164" i="7"/>
  <c r="C165" i="7" l="1"/>
  <c r="I163" i="7"/>
  <c r="H164" i="7"/>
  <c r="E18" i="6"/>
  <c r="G18" i="6" s="1"/>
  <c r="R167" i="7"/>
  <c r="U165" i="7"/>
  <c r="C166" i="7" l="1"/>
  <c r="I164" i="7"/>
  <c r="H165" i="7"/>
  <c r="R168" i="7"/>
  <c r="U166" i="7"/>
  <c r="C167" i="7" l="1"/>
  <c r="I165" i="7"/>
  <c r="H166" i="7"/>
  <c r="R169" i="7"/>
  <c r="U167" i="7"/>
  <c r="C168" i="7" l="1"/>
  <c r="I166" i="7"/>
  <c r="H167" i="7"/>
  <c r="R170" i="7"/>
  <c r="U168" i="7"/>
  <c r="C169" i="7" l="1"/>
  <c r="I167" i="7"/>
  <c r="H168" i="7"/>
  <c r="R171" i="7"/>
  <c r="U169" i="7"/>
  <c r="C170" i="7" l="1"/>
  <c r="I168" i="7"/>
  <c r="H169" i="7"/>
  <c r="R172" i="7"/>
  <c r="U170" i="7"/>
  <c r="C171" i="7" l="1"/>
  <c r="I169" i="7"/>
  <c r="H170" i="7"/>
  <c r="R173" i="7"/>
  <c r="U171" i="7"/>
  <c r="C172" i="7" l="1"/>
  <c r="I170" i="7"/>
  <c r="H171" i="7"/>
  <c r="R174" i="7"/>
  <c r="U172" i="7"/>
  <c r="X18" i="7" s="1"/>
  <c r="C173" i="7" l="1"/>
  <c r="I171" i="7"/>
  <c r="H172" i="7"/>
  <c r="L18" i="7" s="1"/>
  <c r="F22" i="5"/>
  <c r="G22" i="5" s="1"/>
  <c r="D23" i="5" s="1"/>
  <c r="F22" i="3"/>
  <c r="G22" i="3" s="1"/>
  <c r="D23" i="3" s="1"/>
  <c r="R175" i="7"/>
  <c r="U173" i="7"/>
  <c r="H24" i="4" l="1"/>
  <c r="J24" i="4" s="1"/>
  <c r="N18" i="7"/>
  <c r="C174" i="7"/>
  <c r="I172" i="7"/>
  <c r="M18" i="7" s="1"/>
  <c r="C45" i="6"/>
  <c r="D45" i="6"/>
  <c r="R176" i="7"/>
  <c r="U174" i="7"/>
  <c r="I24" i="4" l="1"/>
  <c r="K24" i="4" s="1"/>
  <c r="E25" i="4" s="1"/>
  <c r="O18" i="7"/>
  <c r="C175" i="7"/>
  <c r="I173" i="7"/>
  <c r="H174" i="7"/>
  <c r="D25" i="4"/>
  <c r="L24" i="4"/>
  <c r="H173" i="7"/>
  <c r="R177" i="7"/>
  <c r="U175" i="7"/>
  <c r="C176" i="7" l="1"/>
  <c r="I174" i="7"/>
  <c r="H175" i="7"/>
  <c r="D19" i="6"/>
  <c r="C19" i="6"/>
  <c r="R178" i="7"/>
  <c r="U176" i="7"/>
  <c r="C177" i="7" l="1"/>
  <c r="I175" i="7"/>
  <c r="H176" i="7"/>
  <c r="E19" i="6"/>
  <c r="G19" i="6" s="1"/>
  <c r="R179" i="7"/>
  <c r="U177" i="7"/>
  <c r="C178" i="7" l="1"/>
  <c r="I176" i="7"/>
  <c r="H177" i="7"/>
  <c r="R180" i="7"/>
  <c r="U178" i="7"/>
  <c r="C179" i="7" l="1"/>
  <c r="I177" i="7"/>
  <c r="H178" i="7"/>
  <c r="R181" i="7"/>
  <c r="U179" i="7"/>
  <c r="C180" i="7" l="1"/>
  <c r="I178" i="7"/>
  <c r="H179" i="7"/>
  <c r="R182" i="7"/>
  <c r="U180" i="7"/>
  <c r="C181" i="7" l="1"/>
  <c r="I179" i="7"/>
  <c r="H180" i="7"/>
  <c r="R183" i="7"/>
  <c r="U182" i="7"/>
  <c r="U181" i="7"/>
  <c r="C182" i="7" l="1"/>
  <c r="I180" i="7"/>
  <c r="H181" i="7"/>
  <c r="R184" i="7"/>
  <c r="C183" i="7" l="1"/>
  <c r="I181" i="7"/>
  <c r="H182" i="7"/>
  <c r="R185" i="7"/>
  <c r="U183" i="7"/>
  <c r="C184" i="7" l="1"/>
  <c r="I182" i="7"/>
  <c r="H183" i="7"/>
  <c r="R186" i="7"/>
  <c r="U184" i="7"/>
  <c r="X19" i="7" s="1"/>
  <c r="C185" i="7" l="1"/>
  <c r="I183" i="7"/>
  <c r="H184" i="7"/>
  <c r="L19" i="7" s="1"/>
  <c r="F23" i="5"/>
  <c r="G23" i="5" s="1"/>
  <c r="D24" i="5" s="1"/>
  <c r="F23" i="3"/>
  <c r="G23" i="3" s="1"/>
  <c r="D24" i="3" s="1"/>
  <c r="R187" i="7"/>
  <c r="U186" i="7"/>
  <c r="U185" i="7"/>
  <c r="H25" i="4" l="1"/>
  <c r="J25" i="4" s="1"/>
  <c r="N19" i="7"/>
  <c r="C186" i="7"/>
  <c r="I184" i="7"/>
  <c r="M19" i="7" s="1"/>
  <c r="C46" i="6"/>
  <c r="D46" i="6"/>
  <c r="R188" i="7"/>
  <c r="I25" i="4" l="1"/>
  <c r="K25" i="4" s="1"/>
  <c r="E26" i="4" s="1"/>
  <c r="O19" i="7"/>
  <c r="C187" i="7"/>
  <c r="I185" i="7"/>
  <c r="H186" i="7"/>
  <c r="D26" i="4"/>
  <c r="L25" i="4"/>
  <c r="H185" i="7"/>
  <c r="R189" i="7"/>
  <c r="U187" i="7"/>
  <c r="C188" i="7" l="1"/>
  <c r="I186" i="7"/>
  <c r="H187" i="7"/>
  <c r="D20" i="6"/>
  <c r="E20" i="6" s="1"/>
  <c r="G20" i="6" s="1"/>
  <c r="C20" i="6"/>
  <c r="R190" i="7"/>
  <c r="U188" i="7"/>
  <c r="C189" i="7" l="1"/>
  <c r="I187" i="7"/>
  <c r="H188" i="7"/>
  <c r="R191" i="7"/>
  <c r="U190" i="7"/>
  <c r="U189" i="7"/>
  <c r="C190" i="7" l="1"/>
  <c r="I188" i="7"/>
  <c r="H189" i="7"/>
  <c r="R192" i="7"/>
  <c r="C191" i="7" l="1"/>
  <c r="I189" i="7"/>
  <c r="H190" i="7"/>
  <c r="R193" i="7"/>
  <c r="U191" i="7"/>
  <c r="C192" i="7" l="1"/>
  <c r="I190" i="7"/>
  <c r="H191" i="7"/>
  <c r="R194" i="7"/>
  <c r="U192" i="7"/>
  <c r="C193" i="7" l="1"/>
  <c r="I191" i="7"/>
  <c r="H192" i="7"/>
  <c r="R195" i="7"/>
  <c r="U194" i="7"/>
  <c r="U193" i="7"/>
  <c r="C194" i="7" l="1"/>
  <c r="I192" i="7"/>
  <c r="H193" i="7"/>
  <c r="R196" i="7"/>
  <c r="C195" i="7" l="1"/>
  <c r="I193" i="7"/>
  <c r="H194" i="7"/>
  <c r="R197" i="7"/>
  <c r="U195" i="7"/>
  <c r="C196" i="7" l="1"/>
  <c r="I194" i="7"/>
  <c r="H195" i="7"/>
  <c r="R198" i="7"/>
  <c r="U196" i="7"/>
  <c r="X20" i="7" s="1"/>
  <c r="C197" i="7" l="1"/>
  <c r="I195" i="7"/>
  <c r="H196" i="7"/>
  <c r="L20" i="7" s="1"/>
  <c r="F24" i="3"/>
  <c r="G24" i="3" s="1"/>
  <c r="D25" i="3" s="1"/>
  <c r="F24" i="5"/>
  <c r="G24" i="5" s="1"/>
  <c r="D25" i="5" s="1"/>
  <c r="R199" i="7"/>
  <c r="U197" i="7"/>
  <c r="H26" i="4" l="1"/>
  <c r="J26" i="4" s="1"/>
  <c r="N20" i="7"/>
  <c r="C198" i="7"/>
  <c r="I196" i="7"/>
  <c r="M20" i="7" s="1"/>
  <c r="D47" i="6"/>
  <c r="C47" i="6"/>
  <c r="R200" i="7"/>
  <c r="U198" i="7"/>
  <c r="I26" i="4" l="1"/>
  <c r="K26" i="4" s="1"/>
  <c r="E27" i="4" s="1"/>
  <c r="O20" i="7"/>
  <c r="C199" i="7"/>
  <c r="I197" i="7"/>
  <c r="H198" i="7"/>
  <c r="D27" i="4"/>
  <c r="L26" i="4"/>
  <c r="H197" i="7"/>
  <c r="R201" i="7"/>
  <c r="U199" i="7"/>
  <c r="C200" i="7" l="1"/>
  <c r="I198" i="7"/>
  <c r="H199" i="7"/>
  <c r="D21" i="6"/>
  <c r="C21" i="6"/>
  <c r="R202" i="7"/>
  <c r="U200" i="7"/>
  <c r="E21" i="6" l="1"/>
  <c r="G21" i="6" s="1"/>
  <c r="C201" i="7"/>
  <c r="I199" i="7"/>
  <c r="H200" i="7"/>
  <c r="R203" i="7"/>
  <c r="U202" i="7" s="1"/>
  <c r="U201" i="7"/>
  <c r="C202" i="7" l="1"/>
  <c r="I200" i="7"/>
  <c r="H201" i="7"/>
  <c r="R204" i="7"/>
  <c r="C203" i="7" l="1"/>
  <c r="I201" i="7"/>
  <c r="H202" i="7"/>
  <c r="R205" i="7"/>
  <c r="U203" i="7"/>
  <c r="C204" i="7" l="1"/>
  <c r="I202" i="7"/>
  <c r="H203" i="7"/>
  <c r="R206" i="7"/>
  <c r="U204" i="7"/>
  <c r="C205" i="7" l="1"/>
  <c r="I203" i="7"/>
  <c r="H204" i="7"/>
  <c r="R207" i="7"/>
  <c r="U205" i="7"/>
  <c r="C206" i="7" l="1"/>
  <c r="I204" i="7"/>
  <c r="H205" i="7"/>
  <c r="R208" i="7"/>
  <c r="U206" i="7"/>
  <c r="C207" i="7" l="1"/>
  <c r="I205" i="7"/>
  <c r="H206" i="7"/>
  <c r="R209" i="7"/>
  <c r="U207" i="7"/>
  <c r="C208" i="7" l="1"/>
  <c r="I206" i="7"/>
  <c r="H207" i="7"/>
  <c r="R210" i="7"/>
  <c r="U208" i="7"/>
  <c r="X21" i="7" s="1"/>
  <c r="C209" i="7" l="1"/>
  <c r="I207" i="7"/>
  <c r="H208" i="7"/>
  <c r="L21" i="7" s="1"/>
  <c r="F25" i="5"/>
  <c r="G25" i="5" s="1"/>
  <c r="D26" i="5" s="1"/>
  <c r="F25" i="3"/>
  <c r="G25" i="3" s="1"/>
  <c r="D26" i="3" s="1"/>
  <c r="R211" i="7"/>
  <c r="U210" i="7"/>
  <c r="U209" i="7"/>
  <c r="H27" i="4" l="1"/>
  <c r="J27" i="4" s="1"/>
  <c r="N21" i="7"/>
  <c r="C210" i="7"/>
  <c r="I208" i="7"/>
  <c r="M21" i="7" s="1"/>
  <c r="C48" i="6"/>
  <c r="D48" i="6"/>
  <c r="R212" i="7"/>
  <c r="I27" i="4" l="1"/>
  <c r="K27" i="4" s="1"/>
  <c r="E28" i="4" s="1"/>
  <c r="O21" i="7"/>
  <c r="C211" i="7"/>
  <c r="I209" i="7"/>
  <c r="H210" i="7"/>
  <c r="D28" i="4"/>
  <c r="L27" i="4"/>
  <c r="H209" i="7"/>
  <c r="R213" i="7"/>
  <c r="U211" i="7"/>
  <c r="C212" i="7" l="1"/>
  <c r="I210" i="7"/>
  <c r="H211" i="7"/>
  <c r="D22" i="6"/>
  <c r="C22" i="6"/>
  <c r="R214" i="7"/>
  <c r="U212" i="7"/>
  <c r="C213" i="7" l="1"/>
  <c r="I211" i="7"/>
  <c r="H212" i="7"/>
  <c r="E22" i="6"/>
  <c r="G22" i="6" s="1"/>
  <c r="R215" i="7"/>
  <c r="U213" i="7"/>
  <c r="C214" i="7" l="1"/>
  <c r="I212" i="7"/>
  <c r="H213" i="7"/>
  <c r="R216" i="7"/>
  <c r="U214" i="7"/>
  <c r="C215" i="7" l="1"/>
  <c r="I213" i="7"/>
  <c r="H214" i="7"/>
  <c r="R217" i="7"/>
  <c r="U215" i="7"/>
  <c r="C216" i="7" l="1"/>
  <c r="I214" i="7"/>
  <c r="H215" i="7"/>
  <c r="R218" i="7"/>
  <c r="U216" i="7"/>
  <c r="C217" i="7" l="1"/>
  <c r="I215" i="7"/>
  <c r="H216" i="7"/>
  <c r="R219" i="7"/>
  <c r="U217" i="7"/>
  <c r="C218" i="7" l="1"/>
  <c r="I216" i="7"/>
  <c r="H217" i="7"/>
  <c r="R220" i="7"/>
  <c r="U218" i="7"/>
  <c r="C219" i="7" l="1"/>
  <c r="I217" i="7"/>
  <c r="H218" i="7"/>
  <c r="R221" i="7"/>
  <c r="U219" i="7"/>
  <c r="C220" i="7" l="1"/>
  <c r="I218" i="7"/>
  <c r="H219" i="7"/>
  <c r="R222" i="7"/>
  <c r="U220" i="7"/>
  <c r="X22" i="7" s="1"/>
  <c r="C221" i="7" l="1"/>
  <c r="I219" i="7"/>
  <c r="H220" i="7"/>
  <c r="L22" i="7" s="1"/>
  <c r="F26" i="5"/>
  <c r="G26" i="5" s="1"/>
  <c r="D27" i="5" s="1"/>
  <c r="F26" i="3"/>
  <c r="G26" i="3" s="1"/>
  <c r="D27" i="3" s="1"/>
  <c r="R223" i="7"/>
  <c r="U221" i="7"/>
  <c r="H28" i="4" l="1"/>
  <c r="J28" i="4" s="1"/>
  <c r="N22" i="7"/>
  <c r="C222" i="7"/>
  <c r="I220" i="7"/>
  <c r="M22" i="7" s="1"/>
  <c r="C49" i="6"/>
  <c r="D49" i="6"/>
  <c r="R224" i="7"/>
  <c r="U222" i="7"/>
  <c r="I28" i="4" l="1"/>
  <c r="K28" i="4" s="1"/>
  <c r="E29" i="4" s="1"/>
  <c r="O22" i="7"/>
  <c r="C223" i="7"/>
  <c r="I221" i="7"/>
  <c r="H222" i="7"/>
  <c r="D29" i="4"/>
  <c r="L28" i="4"/>
  <c r="H221" i="7"/>
  <c r="R225" i="7"/>
  <c r="U223" i="7"/>
  <c r="C224" i="7" l="1"/>
  <c r="I222" i="7"/>
  <c r="H223" i="7"/>
  <c r="D23" i="6"/>
  <c r="C23" i="6"/>
  <c r="R226" i="7"/>
  <c r="U224" i="7"/>
  <c r="C225" i="7" l="1"/>
  <c r="I223" i="7"/>
  <c r="H224" i="7"/>
  <c r="E23" i="6"/>
  <c r="G23" i="6" s="1"/>
  <c r="R227" i="7"/>
  <c r="U225" i="7"/>
  <c r="C226" i="7" l="1"/>
  <c r="I224" i="7"/>
  <c r="H225" i="7"/>
  <c r="R228" i="7"/>
  <c r="U226" i="7"/>
  <c r="C227" i="7" l="1"/>
  <c r="I225" i="7"/>
  <c r="H226" i="7"/>
  <c r="R229" i="7"/>
  <c r="U227" i="7"/>
  <c r="C228" i="7" l="1"/>
  <c r="I226" i="7"/>
  <c r="H227" i="7"/>
  <c r="R230" i="7"/>
  <c r="U228" i="7"/>
  <c r="C229" i="7" l="1"/>
  <c r="I227" i="7"/>
  <c r="H228" i="7"/>
  <c r="R231" i="7"/>
  <c r="U229" i="7"/>
  <c r="C230" i="7" l="1"/>
  <c r="I228" i="7"/>
  <c r="H229" i="7"/>
  <c r="R232" i="7"/>
  <c r="U230" i="7"/>
  <c r="C231" i="7" l="1"/>
  <c r="I229" i="7"/>
  <c r="H230" i="7"/>
  <c r="R233" i="7"/>
  <c r="U231" i="7"/>
  <c r="C232" i="7" l="1"/>
  <c r="I230" i="7"/>
  <c r="H231" i="7"/>
  <c r="R234" i="7"/>
  <c r="U232" i="7"/>
  <c r="X23" i="7" s="1"/>
  <c r="C233" i="7" l="1"/>
  <c r="I231" i="7"/>
  <c r="H232" i="7"/>
  <c r="L23" i="7" s="1"/>
  <c r="F27" i="5"/>
  <c r="G27" i="5" s="1"/>
  <c r="D28" i="5" s="1"/>
  <c r="F27" i="3"/>
  <c r="G27" i="3" s="1"/>
  <c r="D28" i="3" s="1"/>
  <c r="R235" i="7"/>
  <c r="U233" i="7"/>
  <c r="H29" i="4" l="1"/>
  <c r="J29" i="4" s="1"/>
  <c r="N23" i="7"/>
  <c r="C234" i="7"/>
  <c r="I232" i="7"/>
  <c r="M23" i="7" s="1"/>
  <c r="C50" i="6"/>
  <c r="D50" i="6"/>
  <c r="R236" i="7"/>
  <c r="U234" i="7"/>
  <c r="I29" i="4" l="1"/>
  <c r="K29" i="4" s="1"/>
  <c r="E30" i="4" s="1"/>
  <c r="O23" i="7"/>
  <c r="C235" i="7"/>
  <c r="I233" i="7"/>
  <c r="H234" i="7"/>
  <c r="D30" i="4"/>
  <c r="L29" i="4"/>
  <c r="H233" i="7"/>
  <c r="R237" i="7"/>
  <c r="U235" i="7"/>
  <c r="C236" i="7" l="1"/>
  <c r="H235" i="7" s="1"/>
  <c r="I234" i="7"/>
  <c r="D24" i="6"/>
  <c r="E24" i="6" s="1"/>
  <c r="G24" i="6" s="1"/>
  <c r="C24" i="6"/>
  <c r="R238" i="7"/>
  <c r="U236" i="7"/>
  <c r="C237" i="7" l="1"/>
  <c r="I235" i="7"/>
  <c r="H236" i="7"/>
  <c r="R239" i="7"/>
  <c r="U237" i="7"/>
  <c r="C238" i="7" l="1"/>
  <c r="I236" i="7"/>
  <c r="H237" i="7"/>
  <c r="R240" i="7"/>
  <c r="U238" i="7"/>
  <c r="C239" i="7" l="1"/>
  <c r="I237" i="7"/>
  <c r="H238" i="7"/>
  <c r="R241" i="7"/>
  <c r="U239" i="7"/>
  <c r="C240" i="7" l="1"/>
  <c r="I238" i="7"/>
  <c r="H239" i="7"/>
  <c r="R242" i="7"/>
  <c r="U240" i="7"/>
  <c r="C241" i="7" l="1"/>
  <c r="I239" i="7"/>
  <c r="H240" i="7"/>
  <c r="R243" i="7"/>
  <c r="U241" i="7"/>
  <c r="C242" i="7" l="1"/>
  <c r="I240" i="7"/>
  <c r="H241" i="7"/>
  <c r="R244" i="7"/>
  <c r="U242" i="7"/>
  <c r="C243" i="7" l="1"/>
  <c r="I241" i="7"/>
  <c r="H242" i="7"/>
  <c r="R245" i="7"/>
  <c r="U243" i="7"/>
  <c r="C244" i="7" l="1"/>
  <c r="I242" i="7"/>
  <c r="H243" i="7"/>
  <c r="R246" i="7"/>
  <c r="U244" i="7"/>
  <c r="X24" i="7" s="1"/>
  <c r="I243" i="7" l="1"/>
  <c r="H244" i="7"/>
  <c r="I244" i="7"/>
  <c r="F28" i="3"/>
  <c r="G28" i="3" s="1"/>
  <c r="D29" i="3" s="1"/>
  <c r="F28" i="5"/>
  <c r="G28" i="5" s="1"/>
  <c r="D29" i="5" s="1"/>
  <c r="R247" i="7"/>
  <c r="U245" i="7"/>
  <c r="L24" i="7" l="1"/>
  <c r="H246" i="7"/>
  <c r="M24" i="7"/>
  <c r="I246" i="7"/>
  <c r="D51" i="6"/>
  <c r="C51" i="6"/>
  <c r="R248" i="7"/>
  <c r="U246" i="7"/>
  <c r="I30" i="4" l="1"/>
  <c r="O24" i="7"/>
  <c r="M28" i="7"/>
  <c r="M30" i="7" s="1"/>
  <c r="H30" i="4"/>
  <c r="N24" i="7"/>
  <c r="L28" i="7"/>
  <c r="L30" i="7" s="1"/>
  <c r="R249" i="7"/>
  <c r="U247" i="7"/>
  <c r="H32" i="4" l="1"/>
  <c r="J30" i="4"/>
  <c r="I32" i="4"/>
  <c r="K30" i="4"/>
  <c r="D25" i="6" s="1"/>
  <c r="R250" i="7"/>
  <c r="U248" i="7"/>
  <c r="C25" i="6" l="1"/>
  <c r="E25" i="6" s="1"/>
  <c r="G25" i="6" s="1"/>
  <c r="L30" i="4"/>
  <c r="L33" i="4" s="1"/>
  <c r="R251" i="7"/>
  <c r="U249" i="7"/>
  <c r="R252" i="7" l="1"/>
  <c r="U250" i="7"/>
  <c r="R253" i="7" l="1"/>
  <c r="U251" i="7"/>
  <c r="R254" i="7" l="1"/>
  <c r="U252" i="7"/>
  <c r="R255" i="7" l="1"/>
  <c r="U253" i="7"/>
  <c r="R256" i="7" l="1"/>
  <c r="U254" i="7"/>
  <c r="R257" i="7" l="1"/>
  <c r="U255" i="7"/>
  <c r="R258" i="7" l="1"/>
  <c r="U256" i="7"/>
  <c r="X25" i="7" s="1"/>
  <c r="F29" i="5" l="1"/>
  <c r="G29" i="5" s="1"/>
  <c r="D30" i="5" s="1"/>
  <c r="F29" i="3"/>
  <c r="G29" i="3" s="1"/>
  <c r="D30" i="3" s="1"/>
  <c r="R259" i="7"/>
  <c r="U257" i="7"/>
  <c r="C52" i="6" l="1"/>
  <c r="D52" i="6"/>
  <c r="R260" i="7"/>
  <c r="U258" i="7"/>
  <c r="R261" i="7" l="1"/>
  <c r="U259" i="7"/>
  <c r="R262" i="7" l="1"/>
  <c r="U260" i="7"/>
  <c r="R263" i="7" l="1"/>
  <c r="U261" i="7"/>
  <c r="R264" i="7" l="1"/>
  <c r="U262" i="7"/>
  <c r="R265" i="7" l="1"/>
  <c r="U263" i="7"/>
  <c r="R266" i="7" l="1"/>
  <c r="U264" i="7"/>
  <c r="R267" i="7" l="1"/>
  <c r="U265" i="7"/>
  <c r="R268" i="7" l="1"/>
  <c r="U266" i="7"/>
  <c r="R269" i="7" l="1"/>
  <c r="U267" i="7"/>
  <c r="R270" i="7" l="1"/>
  <c r="U268" i="7"/>
  <c r="X26" i="7" s="1"/>
  <c r="F30" i="5" l="1"/>
  <c r="G30" i="5" s="1"/>
  <c r="D31" i="5" s="1"/>
  <c r="F30" i="3"/>
  <c r="G30" i="3" s="1"/>
  <c r="D31" i="3" s="1"/>
  <c r="R271" i="7"/>
  <c r="U269" i="7"/>
  <c r="C53" i="6" l="1"/>
  <c r="D53" i="6"/>
  <c r="R272" i="7"/>
  <c r="U270" i="7"/>
  <c r="R273" i="7" l="1"/>
  <c r="U271" i="7"/>
  <c r="R274" i="7" l="1"/>
  <c r="U272" i="7"/>
  <c r="R275" i="7" l="1"/>
  <c r="U273" i="7"/>
  <c r="R276" i="7" l="1"/>
  <c r="U274" i="7"/>
  <c r="R277" i="7" l="1"/>
  <c r="U275" i="7"/>
  <c r="R278" i="7" l="1"/>
  <c r="U276" i="7"/>
  <c r="R279" i="7" l="1"/>
  <c r="U277" i="7"/>
  <c r="R280" i="7" l="1"/>
  <c r="U278" i="7"/>
  <c r="R281" i="7" l="1"/>
  <c r="U279" i="7"/>
  <c r="R282" i="7" l="1"/>
  <c r="U280" i="7"/>
  <c r="X27" i="7" s="1"/>
  <c r="F31" i="5" l="1"/>
  <c r="G31" i="5" s="1"/>
  <c r="D32" i="5" s="1"/>
  <c r="F31" i="3"/>
  <c r="G31" i="3" s="1"/>
  <c r="D32" i="3" s="1"/>
  <c r="R283" i="7"/>
  <c r="U281" i="7"/>
  <c r="C54" i="6" l="1"/>
  <c r="D54" i="6"/>
  <c r="R284" i="7"/>
  <c r="U282" i="7"/>
  <c r="R285" i="7" l="1"/>
  <c r="U283" i="7"/>
  <c r="R286" i="7" l="1"/>
  <c r="U284" i="7"/>
  <c r="R287" i="7" l="1"/>
  <c r="U285" i="7"/>
  <c r="R288" i="7" l="1"/>
  <c r="U286" i="7"/>
  <c r="R289" i="7" l="1"/>
  <c r="U287" i="7"/>
  <c r="R290" i="7" l="1"/>
  <c r="U288" i="7"/>
  <c r="R291" i="7" l="1"/>
  <c r="U289" i="7"/>
  <c r="R292" i="7" l="1"/>
  <c r="U290" i="7"/>
  <c r="R293" i="7" l="1"/>
  <c r="U291" i="7"/>
  <c r="R294" i="7" l="1"/>
  <c r="U292" i="7"/>
  <c r="X28" i="7" s="1"/>
  <c r="F32" i="3" l="1"/>
  <c r="G32" i="3" s="1"/>
  <c r="D33" i="3" s="1"/>
  <c r="F32" i="5"/>
  <c r="G32" i="5" s="1"/>
  <c r="D33" i="5" s="1"/>
  <c r="R295" i="7"/>
  <c r="U293" i="7"/>
  <c r="D55" i="6" l="1"/>
  <c r="C55" i="6"/>
  <c r="R296" i="7"/>
  <c r="U294" i="7"/>
  <c r="R297" i="7" l="1"/>
  <c r="U295" i="7"/>
  <c r="R298" i="7" l="1"/>
  <c r="U296" i="7"/>
  <c r="R299" i="7" l="1"/>
  <c r="U297" i="7"/>
  <c r="R300" i="7" l="1"/>
  <c r="U298" i="7"/>
  <c r="R301" i="7" l="1"/>
  <c r="U299" i="7"/>
  <c r="R302" i="7" l="1"/>
  <c r="U300" i="7"/>
  <c r="R303" i="7" l="1"/>
  <c r="U301" i="7"/>
  <c r="R304" i="7" l="1"/>
  <c r="U304" i="7" s="1"/>
  <c r="U302" i="7"/>
  <c r="X29" i="7" l="1"/>
  <c r="X33" i="7" s="1"/>
  <c r="X35" i="7" s="1"/>
  <c r="U303" i="7"/>
  <c r="U306" i="7" s="1"/>
  <c r="F33" i="3" l="1"/>
  <c r="F33" i="5"/>
  <c r="G33" i="5" l="1"/>
  <c r="D56" i="6" s="1"/>
  <c r="F35" i="5"/>
  <c r="G33" i="3"/>
  <c r="C56" i="6" s="1"/>
  <c r="F35" i="3"/>
</calcChain>
</file>

<file path=xl/comments1.xml><?xml version="1.0" encoding="utf-8"?>
<comments xmlns="http://schemas.openxmlformats.org/spreadsheetml/2006/main">
  <authors>
    <author>Claire Williamson</author>
  </authors>
  <commentList>
    <comment ref="K6" authorId="0">
      <text>
        <r>
          <rPr>
            <b/>
            <sz val="9"/>
            <color indexed="81"/>
            <rFont val="Tahoma"/>
            <family val="2"/>
          </rPr>
          <t>Claire Williamson:</t>
        </r>
        <r>
          <rPr>
            <sz val="9"/>
            <color indexed="81"/>
            <rFont val="Tahoma"/>
            <family val="2"/>
          </rPr>
          <t xml:space="preserve">
Note that formulae are not consistent across this area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>Claire Williamson:</t>
        </r>
        <r>
          <rPr>
            <sz val="9"/>
            <color indexed="81"/>
            <rFont val="Tahoma"/>
            <family val="2"/>
          </rPr>
          <t xml:space="preserve">
A reasonably wide range
</t>
        </r>
      </text>
    </comment>
  </commentList>
</comments>
</file>

<file path=xl/comments2.xml><?xml version="1.0" encoding="utf-8"?>
<comments xmlns="http://schemas.openxmlformats.org/spreadsheetml/2006/main">
  <authors>
    <author>Claire Williamson</author>
  </authors>
  <commentList>
    <comment ref="D9" authorId="0">
      <text>
        <r>
          <rPr>
            <b/>
            <sz val="9"/>
            <color indexed="81"/>
            <rFont val="Tahoma"/>
            <family val="2"/>
          </rPr>
          <t>Claire Williamson:</t>
        </r>
        <r>
          <rPr>
            <sz val="9"/>
            <color indexed="81"/>
            <rFont val="Tahoma"/>
            <family val="2"/>
          </rPr>
          <t xml:space="preserve">
Different formula on following row</t>
        </r>
      </text>
    </comment>
  </commentList>
</comments>
</file>

<file path=xl/comments3.xml><?xml version="1.0" encoding="utf-8"?>
<comments xmlns="http://schemas.openxmlformats.org/spreadsheetml/2006/main">
  <authors>
    <author>Claire Williamson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Claire Williamson:</t>
        </r>
        <r>
          <rPr>
            <sz val="9"/>
            <color indexed="81"/>
            <rFont val="Tahoma"/>
            <family val="2"/>
          </rPr>
          <t xml:space="preserve">
Different formula from following rows</t>
        </r>
      </text>
    </comment>
  </commentList>
</comments>
</file>

<file path=xl/comments4.xml><?xml version="1.0" encoding="utf-8"?>
<comments xmlns="http://schemas.openxmlformats.org/spreadsheetml/2006/main">
  <authors>
    <author>Claire Williamson</author>
  </authors>
  <commentList>
    <comment ref="D9" authorId="0">
      <text>
        <r>
          <rPr>
            <b/>
            <sz val="9"/>
            <color indexed="81"/>
            <rFont val="Tahoma"/>
            <family val="2"/>
          </rPr>
          <t>Claire Williamson:</t>
        </r>
        <r>
          <rPr>
            <sz val="9"/>
            <color indexed="81"/>
            <rFont val="Tahoma"/>
            <family val="2"/>
          </rPr>
          <t xml:space="preserve">
Different formula on following row</t>
        </r>
      </text>
    </comment>
  </commentList>
</comments>
</file>

<file path=xl/comments5.xml><?xml version="1.0" encoding="utf-8"?>
<comments xmlns="http://schemas.openxmlformats.org/spreadsheetml/2006/main">
  <authors>
    <author>Claire Williamson</author>
  </authors>
  <commentList>
    <comment ref="C25" authorId="0">
      <text>
        <r>
          <rPr>
            <b/>
            <sz val="9"/>
            <color indexed="81"/>
            <rFont val="Tahoma"/>
            <family val="2"/>
          </rPr>
          <t>Claire Williamson:</t>
        </r>
        <r>
          <rPr>
            <sz val="9"/>
            <color indexed="81"/>
            <rFont val="Tahoma"/>
            <family val="2"/>
          </rPr>
          <t xml:space="preserve">
Different formula from above</t>
        </r>
      </text>
    </comment>
    <comment ref="C56" authorId="0">
      <text>
        <r>
          <rPr>
            <b/>
            <sz val="9"/>
            <color indexed="81"/>
            <rFont val="Tahoma"/>
            <family val="2"/>
          </rPr>
          <t>Claire Williamson:</t>
        </r>
        <r>
          <rPr>
            <sz val="9"/>
            <color indexed="81"/>
            <rFont val="Tahoma"/>
            <family val="2"/>
          </rPr>
          <t xml:space="preserve">
Different formlula from row above</t>
        </r>
      </text>
    </comment>
  </commentList>
</comments>
</file>

<file path=xl/comments6.xml><?xml version="1.0" encoding="utf-8"?>
<comments xmlns="http://schemas.openxmlformats.org/spreadsheetml/2006/main">
  <authors>
    <author>Claire Williamson</author>
  </authors>
  <commentList>
    <comment ref="Q4" authorId="0">
      <text>
        <r>
          <rPr>
            <b/>
            <sz val="9"/>
            <color indexed="81"/>
            <rFont val="Tahoma"/>
            <family val="2"/>
          </rPr>
          <t>Claire Williamson:</t>
        </r>
        <r>
          <rPr>
            <sz val="9"/>
            <color indexed="81"/>
            <rFont val="Tahoma"/>
            <family val="2"/>
          </rPr>
          <t xml:space="preserve">
Starting from age 65
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Claire Williamson:</t>
        </r>
        <r>
          <rPr>
            <sz val="9"/>
            <color indexed="81"/>
            <rFont val="Tahoma"/>
            <family val="2"/>
          </rPr>
          <t xml:space="preserve">
Different formula from next row onwards</t>
        </r>
      </text>
    </comment>
    <comment ref="S5" authorId="0">
      <text>
        <r>
          <rPr>
            <b/>
            <sz val="9"/>
            <color indexed="81"/>
            <rFont val="Tahoma"/>
            <family val="2"/>
          </rPr>
          <t>Claire Williamson:</t>
        </r>
        <r>
          <rPr>
            <sz val="9"/>
            <color indexed="81"/>
            <rFont val="Tahoma"/>
            <family val="2"/>
          </rPr>
          <t xml:space="preserve">
Different formula from next row onwards</t>
        </r>
      </text>
    </comment>
    <comment ref="H246" authorId="0">
      <text>
        <r>
          <rPr>
            <b/>
            <sz val="9"/>
            <color indexed="81"/>
            <rFont val="Tahoma"/>
            <family val="2"/>
          </rPr>
          <t>Claire Williamson:</t>
        </r>
        <r>
          <rPr>
            <sz val="9"/>
            <color indexed="81"/>
            <rFont val="Tahoma"/>
            <family val="2"/>
          </rPr>
          <t xml:space="preserve">
There should be 20 annual returns</t>
        </r>
      </text>
    </comment>
    <comment ref="U306" authorId="0">
      <text>
        <r>
          <rPr>
            <b/>
            <sz val="9"/>
            <color indexed="81"/>
            <rFont val="Tahoma"/>
            <family val="2"/>
          </rPr>
          <t>Claire Williamson:</t>
        </r>
        <r>
          <rPr>
            <sz val="9"/>
            <color indexed="81"/>
            <rFont val="Tahoma"/>
            <family val="2"/>
          </rPr>
          <t xml:space="preserve">
There should be 25 annual returns</t>
        </r>
      </text>
    </comment>
  </commentList>
</comments>
</file>

<file path=xl/sharedStrings.xml><?xml version="1.0" encoding="utf-8"?>
<sst xmlns="http://schemas.openxmlformats.org/spreadsheetml/2006/main" count="157" uniqueCount="65">
  <si>
    <t>Month</t>
  </si>
  <si>
    <t>PA I</t>
  </si>
  <si>
    <t>PA II</t>
  </si>
  <si>
    <t>DD I</t>
  </si>
  <si>
    <t>Data received</t>
  </si>
  <si>
    <t>Annual withdrawal in retirement</t>
  </si>
  <si>
    <t>Fund value at age 45</t>
  </si>
  <si>
    <t>Proportion invested in PAI</t>
  </si>
  <si>
    <t>Proportion invested in PAII</t>
  </si>
  <si>
    <t>Accumulation</t>
  </si>
  <si>
    <t>Decumulation</t>
  </si>
  <si>
    <t>Annual return</t>
  </si>
  <si>
    <t>Year</t>
  </si>
  <si>
    <t>Monthly return</t>
  </si>
  <si>
    <t>Cumulative return</t>
  </si>
  <si>
    <t>Withdrawal</t>
  </si>
  <si>
    <t>Fund at start</t>
  </si>
  <si>
    <t>Age</t>
  </si>
  <si>
    <t>Investment return</t>
  </si>
  <si>
    <t>Fund at end</t>
  </si>
  <si>
    <t>Goalseek to set this to zero by changing cell C4</t>
  </si>
  <si>
    <t>Colour coding key</t>
  </si>
  <si>
    <t>Calculations</t>
  </si>
  <si>
    <t>User inputs</t>
  </si>
  <si>
    <t>Used by goalseek</t>
  </si>
  <si>
    <t>Headings</t>
  </si>
  <si>
    <t>Contribution</t>
  </si>
  <si>
    <t>PA I %</t>
  </si>
  <si>
    <t>PA II %</t>
  </si>
  <si>
    <t>Total</t>
  </si>
  <si>
    <t>Target</t>
  </si>
  <si>
    <t>Difference</t>
  </si>
  <si>
    <t>Goalseek to set this to zero by changing cell D5</t>
  </si>
  <si>
    <t>Target fund at end</t>
  </si>
  <si>
    <t>Goalseek to set this to zero by changing cell C3</t>
  </si>
  <si>
    <t>PAI</t>
  </si>
  <si>
    <t>PAII</t>
  </si>
  <si>
    <t>Check</t>
  </si>
  <si>
    <t>Expected Fund Value</t>
  </si>
  <si>
    <t>Poor Performance Fund Value</t>
  </si>
  <si>
    <t>Checks</t>
  </si>
  <si>
    <t>DD 1</t>
  </si>
  <si>
    <t>Max</t>
  </si>
  <si>
    <t>Min</t>
  </si>
  <si>
    <t>Mean</t>
  </si>
  <si>
    <t>St Dev</t>
  </si>
  <si>
    <t>Expected</t>
  </si>
  <si>
    <t>Differences</t>
  </si>
  <si>
    <t>Data points</t>
  </si>
  <si>
    <t>All differences seem reasonable.</t>
  </si>
  <si>
    <t>Reasonableness checks</t>
  </si>
  <si>
    <t>Average</t>
  </si>
  <si>
    <t>Check indicating error</t>
  </si>
  <si>
    <t xml:space="preserve">These are the number of data points expected. </t>
  </si>
  <si>
    <t>Blanks</t>
  </si>
  <si>
    <t>Zero values</t>
  </si>
  <si>
    <t>contribution</t>
  </si>
  <si>
    <t>fund_at_65</t>
  </si>
  <si>
    <t>initial_fund</t>
  </si>
  <si>
    <t>withdrawal</t>
  </si>
  <si>
    <t>PAI_prop</t>
  </si>
  <si>
    <t>PAII_prop</t>
  </si>
  <si>
    <t>MONTHLY RETURNS</t>
  </si>
  <si>
    <t>CALCULATED ANNUAL RETURNS</t>
  </si>
  <si>
    <t>The data above is used to check calculations in the sheet 'Annual Return Checks'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</si>
</sst>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%"/>
    <numFmt numFmtId="166" formatCode="0.0000%"/>
    <numFmt numFmtId="167" formatCode="#,##0.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0" xfId="0" applyFill="1"/>
    <xf numFmtId="10" fontId="0" fillId="0" borderId="1" xfId="1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165" fontId="0" fillId="0" borderId="0" xfId="0" applyNumberFormat="1"/>
    <xf numFmtId="166" fontId="0" fillId="0" borderId="0" xfId="0" applyNumberFormat="1"/>
    <xf numFmtId="0" fontId="0" fillId="5" borderId="2" xfId="0" applyFill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Fill="1" applyBorder="1"/>
    <xf numFmtId="0" fontId="0" fillId="4" borderId="0" xfId="0" applyFill="1"/>
    <xf numFmtId="0" fontId="0" fillId="3" borderId="0" xfId="0" applyFill="1"/>
    <xf numFmtId="0" fontId="0" fillId="2" borderId="0" xfId="0" applyFill="1"/>
    <xf numFmtId="0" fontId="0" fillId="7" borderId="0" xfId="0" applyFill="1"/>
    <xf numFmtId="0" fontId="0" fillId="5" borderId="0" xfId="0" applyFill="1"/>
    <xf numFmtId="3" fontId="0" fillId="0" borderId="0" xfId="0" applyNumberFormat="1" applyFill="1" applyBorder="1" applyAlignment="1">
      <alignment horizontal="center"/>
    </xf>
    <xf numFmtId="9" fontId="0" fillId="0" borderId="0" xfId="1" applyFont="1" applyBorder="1" applyAlignment="1">
      <alignment horizontal="center"/>
    </xf>
    <xf numFmtId="3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3" fontId="0" fillId="0" borderId="0" xfId="0" applyNumberFormat="1"/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3" fontId="0" fillId="4" borderId="12" xfId="0" applyNumberFormat="1" applyFill="1" applyBorder="1" applyAlignment="1">
      <alignment horizontal="center"/>
    </xf>
    <xf numFmtId="3" fontId="0" fillId="4" borderId="13" xfId="0" applyNumberFormat="1" applyFill="1" applyBorder="1" applyAlignment="1">
      <alignment horizontal="center"/>
    </xf>
    <xf numFmtId="3" fontId="0" fillId="4" borderId="14" xfId="0" applyNumberFormat="1" applyFill="1" applyBorder="1" applyAlignment="1">
      <alignment horizontal="center"/>
    </xf>
    <xf numFmtId="3" fontId="0" fillId="4" borderId="15" xfId="0" applyNumberFormat="1" applyFill="1" applyBorder="1" applyAlignment="1">
      <alignment horizontal="center"/>
    </xf>
    <xf numFmtId="3" fontId="0" fillId="3" borderId="16" xfId="0" applyNumberFormat="1" applyFill="1" applyBorder="1" applyAlignment="1">
      <alignment horizontal="center"/>
    </xf>
    <xf numFmtId="3" fontId="0" fillId="3" borderId="17" xfId="0" applyNumberFormat="1" applyFill="1" applyBorder="1" applyAlignment="1">
      <alignment horizontal="center"/>
    </xf>
    <xf numFmtId="3" fontId="0" fillId="4" borderId="9" xfId="0" applyNumberFormat="1" applyFill="1" applyBorder="1" applyAlignment="1">
      <alignment horizontal="center"/>
    </xf>
    <xf numFmtId="3" fontId="0" fillId="4" borderId="10" xfId="0" applyNumberFormat="1" applyFill="1" applyBorder="1" applyAlignment="1">
      <alignment horizontal="center"/>
    </xf>
    <xf numFmtId="3" fontId="0" fillId="4" borderId="11" xfId="0" applyNumberForma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3" fontId="0" fillId="3" borderId="0" xfId="0" applyNumberFormat="1" applyFill="1" applyBorder="1" applyAlignment="1">
      <alignment horizontal="center"/>
    </xf>
    <xf numFmtId="3" fontId="0" fillId="4" borderId="0" xfId="0" applyNumberFormat="1" applyFill="1" applyBorder="1" applyAlignment="1">
      <alignment horizontal="center"/>
    </xf>
    <xf numFmtId="3" fontId="0" fillId="3" borderId="12" xfId="0" applyNumberFormat="1" applyFill="1" applyBorder="1" applyAlignment="1">
      <alignment horizontal="center"/>
    </xf>
    <xf numFmtId="3" fontId="0" fillId="4" borderId="16" xfId="0" applyNumberFormat="1" applyFill="1" applyBorder="1" applyAlignment="1">
      <alignment horizontal="center"/>
    </xf>
    <xf numFmtId="165" fontId="0" fillId="4" borderId="0" xfId="1" applyNumberFormat="1" applyFont="1" applyFill="1" applyBorder="1" applyAlignment="1">
      <alignment horizontal="center"/>
    </xf>
    <xf numFmtId="165" fontId="0" fillId="4" borderId="9" xfId="1" applyNumberFormat="1" applyFont="1" applyFill="1" applyBorder="1" applyAlignment="1">
      <alignment horizontal="center"/>
    </xf>
    <xf numFmtId="165" fontId="0" fillId="4" borderId="10" xfId="1" applyNumberFormat="1" applyFont="1" applyFill="1" applyBorder="1" applyAlignment="1">
      <alignment horizontal="center"/>
    </xf>
    <xf numFmtId="165" fontId="0" fillId="4" borderId="11" xfId="1" applyNumberFormat="1" applyFont="1" applyFill="1" applyBorder="1" applyAlignment="1">
      <alignment horizontal="center"/>
    </xf>
    <xf numFmtId="165" fontId="0" fillId="4" borderId="12" xfId="1" applyNumberFormat="1" applyFont="1" applyFill="1" applyBorder="1" applyAlignment="1">
      <alignment horizontal="center"/>
    </xf>
    <xf numFmtId="165" fontId="0" fillId="4" borderId="14" xfId="1" applyNumberFormat="1" applyFont="1" applyFill="1" applyBorder="1" applyAlignment="1">
      <alignment horizontal="center"/>
    </xf>
    <xf numFmtId="165" fontId="0" fillId="4" borderId="16" xfId="1" applyNumberFormat="1" applyFont="1" applyFill="1" applyBorder="1" applyAlignment="1">
      <alignment horizontal="center"/>
    </xf>
    <xf numFmtId="3" fontId="0" fillId="7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7" borderId="2" xfId="0" applyNumberFormat="1" applyFill="1" applyBorder="1" applyAlignment="1">
      <alignment horizontal="center"/>
    </xf>
    <xf numFmtId="3" fontId="0" fillId="4" borderId="2" xfId="0" applyNumberFormat="1" applyFill="1" applyBorder="1" applyAlignment="1">
      <alignment horizontal="center"/>
    </xf>
    <xf numFmtId="9" fontId="0" fillId="4" borderId="2" xfId="1" applyFont="1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3" fontId="0" fillId="4" borderId="18" xfId="0" applyNumberFormat="1" applyFill="1" applyBorder="1" applyAlignment="1">
      <alignment horizontal="center"/>
    </xf>
    <xf numFmtId="165" fontId="0" fillId="4" borderId="13" xfId="1" applyNumberFormat="1" applyFont="1" applyFill="1" applyBorder="1" applyAlignment="1">
      <alignment horizontal="center"/>
    </xf>
    <xf numFmtId="165" fontId="0" fillId="4" borderId="15" xfId="1" applyNumberFormat="1" applyFont="1" applyFill="1" applyBorder="1" applyAlignment="1">
      <alignment horizontal="center"/>
    </xf>
    <xf numFmtId="165" fontId="0" fillId="4" borderId="17" xfId="1" applyNumberFormat="1" applyFont="1" applyFill="1" applyBorder="1" applyAlignment="1">
      <alignment horizontal="center"/>
    </xf>
    <xf numFmtId="165" fontId="0" fillId="4" borderId="18" xfId="1" applyNumberFormat="1" applyFont="1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3" fontId="0" fillId="3" borderId="14" xfId="0" applyNumberFormat="1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10" fontId="0" fillId="4" borderId="0" xfId="1" applyNumberFormat="1" applyFont="1" applyFill="1" applyBorder="1" applyAlignment="1">
      <alignment horizontal="center"/>
    </xf>
    <xf numFmtId="10" fontId="0" fillId="4" borderId="12" xfId="1" applyNumberFormat="1" applyFont="1" applyFill="1" applyBorder="1" applyAlignment="1">
      <alignment horizontal="center"/>
    </xf>
    <xf numFmtId="10" fontId="0" fillId="4" borderId="14" xfId="1" applyNumberFormat="1" applyFont="1" applyFill="1" applyBorder="1" applyAlignment="1">
      <alignment horizontal="center"/>
    </xf>
    <xf numFmtId="10" fontId="0" fillId="4" borderId="16" xfId="1" applyNumberFormat="1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10" fontId="0" fillId="4" borderId="19" xfId="1" applyNumberFormat="1" applyFont="1" applyFill="1" applyBorder="1" applyAlignment="1">
      <alignment horizontal="center"/>
    </xf>
    <xf numFmtId="10" fontId="0" fillId="4" borderId="18" xfId="1" applyNumberFormat="1" applyFont="1" applyFill="1" applyBorder="1" applyAlignment="1">
      <alignment horizontal="center"/>
    </xf>
    <xf numFmtId="164" fontId="0" fillId="4" borderId="0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4" borderId="14" xfId="0" applyNumberFormat="1" applyFill="1" applyBorder="1" applyAlignment="1">
      <alignment horizontal="center"/>
    </xf>
    <xf numFmtId="164" fontId="0" fillId="4" borderId="16" xfId="0" applyNumberFormat="1" applyFill="1" applyBorder="1" applyAlignment="1">
      <alignment horizontal="center"/>
    </xf>
    <xf numFmtId="164" fontId="0" fillId="3" borderId="19" xfId="0" applyNumberFormat="1" applyFill="1" applyBorder="1" applyAlignment="1">
      <alignment horizontal="center"/>
    </xf>
    <xf numFmtId="164" fontId="0" fillId="4" borderId="18" xfId="0" applyNumberForma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10" fontId="0" fillId="4" borderId="0" xfId="0" applyNumberFormat="1" applyFill="1" applyBorder="1" applyAlignment="1">
      <alignment horizontal="center"/>
    </xf>
    <xf numFmtId="10" fontId="0" fillId="3" borderId="14" xfId="0" applyNumberFormat="1" applyFill="1" applyBorder="1" applyAlignment="1">
      <alignment horizontal="center"/>
    </xf>
    <xf numFmtId="10" fontId="0" fillId="4" borderId="14" xfId="0" applyNumberFormat="1" applyFill="1" applyBorder="1" applyAlignment="1">
      <alignment horizontal="center"/>
    </xf>
    <xf numFmtId="10" fontId="0" fillId="4" borderId="16" xfId="0" applyNumberFormat="1" applyFill="1" applyBorder="1" applyAlignment="1">
      <alignment horizontal="center"/>
    </xf>
    <xf numFmtId="164" fontId="0" fillId="4" borderId="12" xfId="0" applyNumberFormat="1" applyFill="1" applyBorder="1" applyAlignment="1">
      <alignment horizontal="center"/>
    </xf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2" xfId="0" applyFill="1" applyBorder="1"/>
    <xf numFmtId="3" fontId="0" fillId="2" borderId="2" xfId="0" applyNumberFormat="1" applyFill="1" applyBorder="1" applyAlignment="1">
      <alignment horizontal="center"/>
    </xf>
    <xf numFmtId="9" fontId="0" fillId="2" borderId="2" xfId="0" applyNumberFormat="1" applyFill="1" applyBorder="1" applyAlignment="1">
      <alignment horizontal="center"/>
    </xf>
    <xf numFmtId="3" fontId="0" fillId="3" borderId="11" xfId="0" applyNumberForma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Border="1"/>
    <xf numFmtId="10" fontId="0" fillId="2" borderId="0" xfId="0" applyNumberFormat="1" applyFill="1" applyBorder="1" applyAlignment="1">
      <alignment horizontal="center"/>
    </xf>
    <xf numFmtId="10" fontId="0" fillId="2" borderId="14" xfId="0" applyNumberFormat="1" applyFill="1" applyBorder="1" applyAlignment="1">
      <alignment horizontal="center"/>
    </xf>
    <xf numFmtId="10" fontId="0" fillId="2" borderId="15" xfId="0" applyNumberFormat="1" applyFill="1" applyBorder="1" applyAlignment="1">
      <alignment horizontal="center"/>
    </xf>
    <xf numFmtId="10" fontId="0" fillId="2" borderId="16" xfId="0" applyNumberFormat="1" applyFill="1" applyBorder="1" applyAlignment="1">
      <alignment horizontal="center"/>
    </xf>
    <xf numFmtId="10" fontId="0" fillId="2" borderId="18" xfId="0" applyNumberFormat="1" applyFill="1" applyBorder="1" applyAlignment="1">
      <alignment horizontal="center"/>
    </xf>
    <xf numFmtId="10" fontId="0" fillId="2" borderId="17" xfId="0" applyNumberFormat="1" applyFill="1" applyBorder="1" applyAlignment="1">
      <alignment horizontal="center"/>
    </xf>
    <xf numFmtId="10" fontId="0" fillId="4" borderId="12" xfId="0" applyNumberFormat="1" applyFill="1" applyBorder="1" applyAlignment="1">
      <alignment horizontal="center"/>
    </xf>
    <xf numFmtId="10" fontId="0" fillId="4" borderId="19" xfId="0" applyNumberFormat="1" applyFill="1" applyBorder="1" applyAlignment="1">
      <alignment horizontal="center"/>
    </xf>
    <xf numFmtId="10" fontId="0" fillId="4" borderId="13" xfId="0" applyNumberFormat="1" applyFill="1" applyBorder="1" applyAlignment="1">
      <alignment horizontal="center"/>
    </xf>
    <xf numFmtId="10" fontId="0" fillId="4" borderId="15" xfId="0" applyNumberFormat="1" applyFill="1" applyBorder="1" applyAlignment="1">
      <alignment horizontal="center"/>
    </xf>
    <xf numFmtId="10" fontId="0" fillId="4" borderId="18" xfId="0" applyNumberFormat="1" applyFill="1" applyBorder="1" applyAlignment="1">
      <alignment horizontal="center"/>
    </xf>
    <xf numFmtId="10" fontId="0" fillId="4" borderId="17" xfId="0" applyNumberFormat="1" applyFill="1" applyBorder="1" applyAlignment="1">
      <alignment horizontal="center"/>
    </xf>
    <xf numFmtId="0" fontId="5" fillId="0" borderId="0" xfId="0" applyFont="1"/>
    <xf numFmtId="0" fontId="0" fillId="6" borderId="0" xfId="0" applyFill="1"/>
    <xf numFmtId="0" fontId="0" fillId="8" borderId="0" xfId="0" applyFill="1"/>
    <xf numFmtId="10" fontId="0" fillId="6" borderId="12" xfId="0" applyNumberFormat="1" applyFill="1" applyBorder="1" applyAlignment="1">
      <alignment horizontal="center"/>
    </xf>
    <xf numFmtId="10" fontId="0" fillId="6" borderId="19" xfId="0" applyNumberFormat="1" applyFill="1" applyBorder="1" applyAlignment="1">
      <alignment horizontal="center"/>
    </xf>
    <xf numFmtId="10" fontId="0" fillId="6" borderId="13" xfId="0" applyNumberFormat="1" applyFill="1" applyBorder="1" applyAlignment="1">
      <alignment horizontal="center"/>
    </xf>
    <xf numFmtId="10" fontId="0" fillId="6" borderId="14" xfId="0" applyNumberFormat="1" applyFill="1" applyBorder="1" applyAlignment="1">
      <alignment horizontal="center"/>
    </xf>
    <xf numFmtId="10" fontId="0" fillId="6" borderId="0" xfId="0" applyNumberFormat="1" applyFill="1" applyBorder="1" applyAlignment="1">
      <alignment horizontal="center"/>
    </xf>
    <xf numFmtId="10" fontId="0" fillId="6" borderId="15" xfId="0" applyNumberFormat="1" applyFill="1" applyBorder="1" applyAlignment="1">
      <alignment horizontal="center"/>
    </xf>
    <xf numFmtId="10" fontId="0" fillId="6" borderId="16" xfId="0" applyNumberFormat="1" applyFill="1" applyBorder="1" applyAlignment="1">
      <alignment horizontal="center"/>
    </xf>
    <xf numFmtId="10" fontId="0" fillId="6" borderId="18" xfId="0" applyNumberFormat="1" applyFill="1" applyBorder="1" applyAlignment="1">
      <alignment horizontal="center"/>
    </xf>
    <xf numFmtId="10" fontId="0" fillId="6" borderId="17" xfId="0" applyNumberForma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165" fontId="0" fillId="6" borderId="7" xfId="1" applyNumberFormat="1" applyFont="1" applyFill="1" applyBorder="1" applyAlignment="1">
      <alignment horizontal="center"/>
    </xf>
    <xf numFmtId="165" fontId="0" fillId="6" borderId="8" xfId="1" applyNumberFormat="1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165" fontId="0" fillId="6" borderId="12" xfId="0" applyNumberFormat="1" applyFill="1" applyBorder="1" applyAlignment="1">
      <alignment horizontal="center"/>
    </xf>
    <xf numFmtId="165" fontId="0" fillId="6" borderId="13" xfId="0" applyNumberFormat="1" applyFill="1" applyBorder="1" applyAlignment="1">
      <alignment horizontal="center"/>
    </xf>
    <xf numFmtId="165" fontId="0" fillId="6" borderId="14" xfId="0" applyNumberFormat="1" applyFill="1" applyBorder="1" applyAlignment="1">
      <alignment horizontal="center"/>
    </xf>
    <xf numFmtId="165" fontId="0" fillId="6" borderId="15" xfId="0" applyNumberFormat="1" applyFill="1" applyBorder="1" applyAlignment="1">
      <alignment horizontal="center"/>
    </xf>
    <xf numFmtId="165" fontId="0" fillId="6" borderId="16" xfId="0" applyNumberFormat="1" applyFill="1" applyBorder="1" applyAlignment="1">
      <alignment horizontal="center"/>
    </xf>
    <xf numFmtId="165" fontId="0" fillId="6" borderId="17" xfId="0" applyNumberFormat="1" applyFill="1" applyBorder="1" applyAlignment="1">
      <alignment horizontal="center"/>
    </xf>
    <xf numFmtId="165" fontId="0" fillId="6" borderId="9" xfId="0" applyNumberFormat="1" applyFill="1" applyBorder="1" applyAlignment="1">
      <alignment horizontal="center"/>
    </xf>
    <xf numFmtId="165" fontId="0" fillId="6" borderId="10" xfId="0" applyNumberFormat="1" applyFill="1" applyBorder="1" applyAlignment="1">
      <alignment horizontal="center"/>
    </xf>
    <xf numFmtId="165" fontId="0" fillId="6" borderId="11" xfId="0" applyNumberFormat="1" applyFill="1" applyBorder="1" applyAlignment="1">
      <alignment horizontal="center"/>
    </xf>
    <xf numFmtId="3" fontId="0" fillId="6" borderId="9" xfId="0" applyNumberFormat="1" applyFill="1" applyBorder="1"/>
    <xf numFmtId="167" fontId="0" fillId="6" borderId="10" xfId="0" applyNumberFormat="1" applyFill="1" applyBorder="1" applyAlignment="1">
      <alignment horizontal="center"/>
    </xf>
    <xf numFmtId="167" fontId="0" fillId="6" borderId="11" xfId="0" applyNumberForma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6" fillId="0" borderId="0" xfId="0" applyFont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9" fontId="0" fillId="4" borderId="12" xfId="1" applyFont="1" applyFill="1" applyBorder="1" applyAlignment="1">
      <alignment horizontal="center"/>
    </xf>
    <xf numFmtId="9" fontId="0" fillId="4" borderId="14" xfId="1" applyFont="1" applyFill="1" applyBorder="1" applyAlignment="1">
      <alignment horizontal="center"/>
    </xf>
    <xf numFmtId="9" fontId="0" fillId="4" borderId="16" xfId="1" applyFont="1" applyFill="1" applyBorder="1" applyAlignment="1">
      <alignment horizontal="center"/>
    </xf>
    <xf numFmtId="10" fontId="0" fillId="6" borderId="9" xfId="1" applyNumberFormat="1" applyFont="1" applyFill="1" applyBorder="1" applyAlignment="1">
      <alignment horizontal="center"/>
    </xf>
    <xf numFmtId="10" fontId="0" fillId="6" borderId="10" xfId="1" applyNumberFormat="1" applyFont="1" applyFill="1" applyBorder="1" applyAlignment="1">
      <alignment horizontal="center"/>
    </xf>
    <xf numFmtId="10" fontId="0" fillId="6" borderId="11" xfId="1" applyNumberFormat="1" applyFont="1" applyFill="1" applyBorder="1" applyAlignment="1">
      <alignment horizontal="center"/>
    </xf>
    <xf numFmtId="10" fontId="0" fillId="6" borderId="9" xfId="0" applyNumberFormat="1" applyFill="1" applyBorder="1" applyAlignment="1">
      <alignment horizontal="center"/>
    </xf>
    <xf numFmtId="10" fontId="0" fillId="6" borderId="10" xfId="0" applyNumberFormat="1" applyFill="1" applyBorder="1" applyAlignment="1">
      <alignment horizontal="center"/>
    </xf>
    <xf numFmtId="10" fontId="0" fillId="6" borderId="11" xfId="0" applyNumberForma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GB" sz="1200"/>
              <a:t>Projected</a:t>
            </a:r>
            <a:r>
              <a:rPr lang="en-GB" sz="1200" baseline="0"/>
              <a:t> Fund Values - Accumulation</a:t>
            </a:r>
            <a:endParaRPr lang="en-GB" sz="1200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Charts!$C$4</c:f>
              <c:strCache>
                <c:ptCount val="1"/>
                <c:pt idx="0">
                  <c:v>PAI</c:v>
                </c:pt>
              </c:strCache>
            </c:strRef>
          </c:tx>
          <c:xVal>
            <c:numRef>
              <c:f>Charts!$B$5:$B$25</c:f>
              <c:numCache>
                <c:formatCode>General</c:formatCode>
                <c:ptCount val="21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53</c:v>
                </c:pt>
                <c:pt idx="9">
                  <c:v>54</c:v>
                </c:pt>
                <c:pt idx="10">
                  <c:v>55</c:v>
                </c:pt>
                <c:pt idx="11">
                  <c:v>56</c:v>
                </c:pt>
                <c:pt idx="12">
                  <c:v>57</c:v>
                </c:pt>
                <c:pt idx="13">
                  <c:v>58</c:v>
                </c:pt>
                <c:pt idx="14">
                  <c:v>59</c:v>
                </c:pt>
                <c:pt idx="15">
                  <c:v>60</c:v>
                </c:pt>
                <c:pt idx="16">
                  <c:v>61</c:v>
                </c:pt>
                <c:pt idx="17">
                  <c:v>62</c:v>
                </c:pt>
                <c:pt idx="18">
                  <c:v>63</c:v>
                </c:pt>
                <c:pt idx="19">
                  <c:v>64</c:v>
                </c:pt>
                <c:pt idx="20">
                  <c:v>65</c:v>
                </c:pt>
              </c:numCache>
            </c:numRef>
          </c:xVal>
          <c:yVal>
            <c:numRef>
              <c:f>Charts!$C$5:$C$25</c:f>
              <c:numCache>
                <c:formatCode>#,##0</c:formatCode>
                <c:ptCount val="21"/>
                <c:pt idx="0">
                  <c:v>5000</c:v>
                </c:pt>
                <c:pt idx="1">
                  <c:v>6979.3444130675198</c:v>
                </c:pt>
                <c:pt idx="2">
                  <c:v>9061.2681576185114</c:v>
                </c:pt>
                <c:pt idx="3">
                  <c:v>11216.709948524822</c:v>
                </c:pt>
                <c:pt idx="4">
                  <c:v>13476.585042975585</c:v>
                </c:pt>
                <c:pt idx="5">
                  <c:v>15859.943851294558</c:v>
                </c:pt>
                <c:pt idx="6">
                  <c:v>18325.301258609587</c:v>
                </c:pt>
                <c:pt idx="7">
                  <c:v>20966.440793643469</c:v>
                </c:pt>
                <c:pt idx="8">
                  <c:v>23725.341443881654</c:v>
                </c:pt>
                <c:pt idx="9">
                  <c:v>26643.61520256921</c:v>
                </c:pt>
                <c:pt idx="10">
                  <c:v>29770.920181153262</c:v>
                </c:pt>
                <c:pt idx="11">
                  <c:v>32968.963667322379</c:v>
                </c:pt>
                <c:pt idx="12">
                  <c:v>36388.264594704633</c:v>
                </c:pt>
                <c:pt idx="13">
                  <c:v>39917.125006410693</c:v>
                </c:pt>
                <c:pt idx="14">
                  <c:v>43623.438469833287</c:v>
                </c:pt>
                <c:pt idx="15">
                  <c:v>47404.617604306288</c:v>
                </c:pt>
                <c:pt idx="16">
                  <c:v>51434.278817554747</c:v>
                </c:pt>
                <c:pt idx="17">
                  <c:v>55583.497525823972</c:v>
                </c:pt>
                <c:pt idx="18">
                  <c:v>60121.364422339946</c:v>
                </c:pt>
                <c:pt idx="19">
                  <c:v>64925.491333158279</c:v>
                </c:pt>
                <c:pt idx="20">
                  <c:v>69747.694668337412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Charts!$D$4</c:f>
              <c:strCache>
                <c:ptCount val="1"/>
                <c:pt idx="0">
                  <c:v>PAII</c:v>
                </c:pt>
              </c:strCache>
            </c:strRef>
          </c:tx>
          <c:xVal>
            <c:numRef>
              <c:f>Charts!$B$5:$B$25</c:f>
              <c:numCache>
                <c:formatCode>General</c:formatCode>
                <c:ptCount val="21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53</c:v>
                </c:pt>
                <c:pt idx="9">
                  <c:v>54</c:v>
                </c:pt>
                <c:pt idx="10">
                  <c:v>55</c:v>
                </c:pt>
                <c:pt idx="11">
                  <c:v>56</c:v>
                </c:pt>
                <c:pt idx="12">
                  <c:v>57</c:v>
                </c:pt>
                <c:pt idx="13">
                  <c:v>58</c:v>
                </c:pt>
                <c:pt idx="14">
                  <c:v>59</c:v>
                </c:pt>
                <c:pt idx="15">
                  <c:v>60</c:v>
                </c:pt>
                <c:pt idx="16">
                  <c:v>61</c:v>
                </c:pt>
                <c:pt idx="17">
                  <c:v>62</c:v>
                </c:pt>
                <c:pt idx="18">
                  <c:v>63</c:v>
                </c:pt>
                <c:pt idx="19">
                  <c:v>64</c:v>
                </c:pt>
                <c:pt idx="20">
                  <c:v>65</c:v>
                </c:pt>
              </c:numCache>
            </c:numRef>
          </c:xVal>
          <c:yVal>
            <c:numRef>
              <c:f>Charts!$D$5:$D$25</c:f>
              <c:numCache>
                <c:formatCode>#,##0</c:formatCode>
                <c:ptCount val="21"/>
                <c:pt idx="0">
                  <c:v>5000</c:v>
                </c:pt>
                <c:pt idx="1">
                  <c:v>7374.5566389240412</c:v>
                </c:pt>
                <c:pt idx="2">
                  <c:v>10107.349067377554</c:v>
                </c:pt>
                <c:pt idx="3">
                  <c:v>13243.934562661219</c:v>
                </c:pt>
                <c:pt idx="4">
                  <c:v>16676.675328439233</c:v>
                </c:pt>
                <c:pt idx="5">
                  <c:v>20618.446628701869</c:v>
                </c:pt>
                <c:pt idx="6">
                  <c:v>24865.629543661518</c:v>
                </c:pt>
                <c:pt idx="7">
                  <c:v>29420.446850835327</c:v>
                </c:pt>
                <c:pt idx="8">
                  <c:v>34948.321451693344</c:v>
                </c:pt>
                <c:pt idx="9">
                  <c:v>40905.6272114112</c:v>
                </c:pt>
                <c:pt idx="10">
                  <c:v>48158.012010047081</c:v>
                </c:pt>
                <c:pt idx="11">
                  <c:v>55955.375496312845</c:v>
                </c:pt>
                <c:pt idx="12">
                  <c:v>64763.730654620238</c:v>
                </c:pt>
                <c:pt idx="13">
                  <c:v>73933.334469452471</c:v>
                </c:pt>
                <c:pt idx="14">
                  <c:v>84153.71754240575</c:v>
                </c:pt>
                <c:pt idx="15">
                  <c:v>96796.583021786879</c:v>
                </c:pt>
                <c:pt idx="16">
                  <c:v>108266.15975082698</c:v>
                </c:pt>
                <c:pt idx="17">
                  <c:v>123515.90749262758</c:v>
                </c:pt>
                <c:pt idx="18">
                  <c:v>140572.81848285301</c:v>
                </c:pt>
                <c:pt idx="19">
                  <c:v>159253.64434227982</c:v>
                </c:pt>
                <c:pt idx="20">
                  <c:v>180728.05431389069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Charts!$E$4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Charts!$B$5:$B$25</c:f>
              <c:numCache>
                <c:formatCode>General</c:formatCode>
                <c:ptCount val="21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53</c:v>
                </c:pt>
                <c:pt idx="9">
                  <c:v>54</c:v>
                </c:pt>
                <c:pt idx="10">
                  <c:v>55</c:v>
                </c:pt>
                <c:pt idx="11">
                  <c:v>56</c:v>
                </c:pt>
                <c:pt idx="12">
                  <c:v>57</c:v>
                </c:pt>
                <c:pt idx="13">
                  <c:v>58</c:v>
                </c:pt>
                <c:pt idx="14">
                  <c:v>59</c:v>
                </c:pt>
                <c:pt idx="15">
                  <c:v>60</c:v>
                </c:pt>
                <c:pt idx="16">
                  <c:v>61</c:v>
                </c:pt>
                <c:pt idx="17">
                  <c:v>62</c:v>
                </c:pt>
                <c:pt idx="18">
                  <c:v>63</c:v>
                </c:pt>
                <c:pt idx="19">
                  <c:v>64</c:v>
                </c:pt>
                <c:pt idx="20">
                  <c:v>65</c:v>
                </c:pt>
              </c:numCache>
            </c:numRef>
          </c:xVal>
          <c:yVal>
            <c:numRef>
              <c:f>Charts!$E$5:$E$25</c:f>
              <c:numCache>
                <c:formatCode>#,##0</c:formatCode>
                <c:ptCount val="21"/>
                <c:pt idx="0">
                  <c:v>10000</c:v>
                </c:pt>
                <c:pt idx="1">
                  <c:v>14353.901051991561</c:v>
                </c:pt>
                <c:pt idx="2">
                  <c:v>19168.617224996065</c:v>
                </c:pt>
                <c:pt idx="3">
                  <c:v>24460.644511186041</c:v>
                </c:pt>
                <c:pt idx="4">
                  <c:v>30153.260371414817</c:v>
                </c:pt>
                <c:pt idx="5">
                  <c:v>36478.390479996429</c:v>
                </c:pt>
                <c:pt idx="6">
                  <c:v>43190.930802271105</c:v>
                </c:pt>
                <c:pt idx="7">
                  <c:v>50386.887644478797</c:v>
                </c:pt>
                <c:pt idx="8">
                  <c:v>58673.662895574998</c:v>
                </c:pt>
                <c:pt idx="9">
                  <c:v>67549.242413980406</c:v>
                </c:pt>
                <c:pt idx="10">
                  <c:v>77928.932191200351</c:v>
                </c:pt>
                <c:pt idx="11">
                  <c:v>88924.339163635217</c:v>
                </c:pt>
                <c:pt idx="12">
                  <c:v>101151.99524932487</c:v>
                </c:pt>
                <c:pt idx="13">
                  <c:v>113850.45947586317</c:v>
                </c:pt>
                <c:pt idx="14">
                  <c:v>127777.15601223904</c:v>
                </c:pt>
                <c:pt idx="15">
                  <c:v>144201.20062609317</c:v>
                </c:pt>
                <c:pt idx="16">
                  <c:v>159700.43856838171</c:v>
                </c:pt>
                <c:pt idx="17">
                  <c:v>179099.40501845157</c:v>
                </c:pt>
                <c:pt idx="18">
                  <c:v>200694.18290519295</c:v>
                </c:pt>
                <c:pt idx="19">
                  <c:v>224179.1356754381</c:v>
                </c:pt>
                <c:pt idx="20">
                  <c:v>250475.74898222811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1744000"/>
        <c:axId val="271746176"/>
      </c:scatterChart>
      <c:valAx>
        <c:axId val="271744000"/>
        <c:scaling>
          <c:orientation val="minMax"/>
          <c:max val="65"/>
          <c:min val="4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Age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71746176"/>
        <c:crosses val="autoZero"/>
        <c:crossBetween val="midCat"/>
      </c:valAx>
      <c:valAx>
        <c:axId val="2717461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Fund Value (£)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271744000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GB" sz="1200"/>
              <a:t>Projected</a:t>
            </a:r>
            <a:r>
              <a:rPr lang="en-GB" sz="1200" baseline="0"/>
              <a:t> Fund Values - Drawdown</a:t>
            </a:r>
            <a:endParaRPr lang="en-GB" sz="1200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Charts!$C$30</c:f>
              <c:strCache>
                <c:ptCount val="1"/>
                <c:pt idx="0">
                  <c:v>Expected Fund Value</c:v>
                </c:pt>
              </c:strCache>
            </c:strRef>
          </c:tx>
          <c:xVal>
            <c:numRef>
              <c:f>Charts!$B$31:$B$56</c:f>
              <c:numCache>
                <c:formatCode>General</c:formatCode>
                <c:ptCount val="26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</c:numCache>
            </c:numRef>
          </c:xVal>
          <c:yVal>
            <c:numRef>
              <c:f>Charts!$C$31:$C$56</c:f>
              <c:numCache>
                <c:formatCode>#,##0</c:formatCode>
                <c:ptCount val="26"/>
                <c:pt idx="0">
                  <c:v>250475.74898222805</c:v>
                </c:pt>
                <c:pt idx="1">
                  <c:v>244541.47771663111</c:v>
                </c:pt>
                <c:pt idx="2">
                  <c:v>237972.95266878695</c:v>
                </c:pt>
                <c:pt idx="3">
                  <c:v>231829.12426687358</c:v>
                </c:pt>
                <c:pt idx="4">
                  <c:v>225192.82963558342</c:v>
                </c:pt>
                <c:pt idx="5">
                  <c:v>218077.26536424449</c:v>
                </c:pt>
                <c:pt idx="6">
                  <c:v>210563.79052485805</c:v>
                </c:pt>
                <c:pt idx="7">
                  <c:v>202808.37155315664</c:v>
                </c:pt>
                <c:pt idx="8">
                  <c:v>194326.7155501266</c:v>
                </c:pt>
                <c:pt idx="9">
                  <c:v>186064.24549014829</c:v>
                </c:pt>
                <c:pt idx="10">
                  <c:v>177234.56888019381</c:v>
                </c:pt>
                <c:pt idx="11">
                  <c:v>168013.75749484144</c:v>
                </c:pt>
                <c:pt idx="12">
                  <c:v>158642.06747178576</c:v>
                </c:pt>
                <c:pt idx="13">
                  <c:v>148692.77563886493</c:v>
                </c:pt>
                <c:pt idx="14">
                  <c:v>138754.59429264613</c:v>
                </c:pt>
                <c:pt idx="15">
                  <c:v>128323.66240751921</c:v>
                </c:pt>
                <c:pt idx="16">
                  <c:v>117343.39840335077</c:v>
                </c:pt>
                <c:pt idx="17">
                  <c:v>106072.47900959014</c:v>
                </c:pt>
                <c:pt idx="18">
                  <c:v>94550.796695920333</c:v>
                </c:pt>
                <c:pt idx="19">
                  <c:v>82328.102924854218</c:v>
                </c:pt>
                <c:pt idx="20">
                  <c:v>69826.7859101879</c:v>
                </c:pt>
                <c:pt idx="21">
                  <c:v>56846.11079020342</c:v>
                </c:pt>
                <c:pt idx="22">
                  <c:v>43417.785186650799</c:v>
                </c:pt>
                <c:pt idx="23">
                  <c:v>29453.613930177085</c:v>
                </c:pt>
                <c:pt idx="24">
                  <c:v>15000.000000000144</c:v>
                </c:pt>
                <c:pt idx="25">
                  <c:v>1.4905060804007763E-10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Charts!$D$30</c:f>
              <c:strCache>
                <c:ptCount val="1"/>
                <c:pt idx="0">
                  <c:v>Poor Performance Fund Value</c:v>
                </c:pt>
              </c:strCache>
            </c:strRef>
          </c:tx>
          <c:xVal>
            <c:numRef>
              <c:f>Charts!$B$31:$B$56</c:f>
              <c:numCache>
                <c:formatCode>General</c:formatCode>
                <c:ptCount val="26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</c:numCache>
            </c:numRef>
          </c:xVal>
          <c:yVal>
            <c:numRef>
              <c:f>Charts!$D$31:$D$56</c:f>
              <c:numCache>
                <c:formatCode>#,##0</c:formatCode>
                <c:ptCount val="26"/>
                <c:pt idx="0">
                  <c:v>200000</c:v>
                </c:pt>
                <c:pt idx="1">
                  <c:v>195261.60014315957</c:v>
                </c:pt>
                <c:pt idx="2">
                  <c:v>190016.76101239785</c:v>
                </c:pt>
                <c:pt idx="3">
                  <c:v>185111.03386964815</c:v>
                </c:pt>
                <c:pt idx="4">
                  <c:v>179812.08204835941</c:v>
                </c:pt>
                <c:pt idx="5">
                  <c:v>174130.44276770888</c:v>
                </c:pt>
                <c:pt idx="6">
                  <c:v>168131.07965977018</c:v>
                </c:pt>
                <c:pt idx="7">
                  <c:v>161938.52888133001</c:v>
                </c:pt>
                <c:pt idx="8">
                  <c:v>155166.09199872238</c:v>
                </c:pt>
                <c:pt idx="9">
                  <c:v>148568.67081639101</c:v>
                </c:pt>
                <c:pt idx="10">
                  <c:v>141518.34626734175</c:v>
                </c:pt>
                <c:pt idx="11">
                  <c:v>134155.70822927236</c:v>
                </c:pt>
                <c:pt idx="12">
                  <c:v>126672.59654190447</c:v>
                </c:pt>
                <c:pt idx="13">
                  <c:v>118728.28107555825</c:v>
                </c:pt>
                <c:pt idx="14">
                  <c:v>110792.83711613211</c:v>
                </c:pt>
                <c:pt idx="15">
                  <c:v>102463.94146255167</c:v>
                </c:pt>
                <c:pt idx="16">
                  <c:v>93696.414826711552</c:v>
                </c:pt>
                <c:pt idx="17">
                  <c:v>84696.805531553531</c:v>
                </c:pt>
                <c:pt idx="18">
                  <c:v>75496.966936011639</c:v>
                </c:pt>
                <c:pt idx="19">
                  <c:v>65737.384365059144</c:v>
                </c:pt>
                <c:pt idx="20">
                  <c:v>55755.326568674769</c:v>
                </c:pt>
                <c:pt idx="21">
                  <c:v>45390.510675136502</c:v>
                </c:pt>
                <c:pt idx="22">
                  <c:v>34668.254601950415</c:v>
                </c:pt>
                <c:pt idx="23">
                  <c:v>23518.136226646526</c:v>
                </c:pt>
                <c:pt idx="24">
                  <c:v>11977.207423034102</c:v>
                </c:pt>
                <c:pt idx="25">
                  <c:v>-1.3395687558032294E-10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4395136"/>
        <c:axId val="274397056"/>
      </c:scatterChart>
      <c:valAx>
        <c:axId val="274395136"/>
        <c:scaling>
          <c:orientation val="minMax"/>
          <c:max val="90"/>
          <c:min val="6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Age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74397056"/>
        <c:crosses val="autoZero"/>
        <c:crossBetween val="midCat"/>
      </c:valAx>
      <c:valAx>
        <c:axId val="274397056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Fund Value (£)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274395136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18</xdr:col>
      <xdr:colOff>246530</xdr:colOff>
      <xdr:row>20</xdr:row>
      <xdr:rowOff>189380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30</xdr:row>
      <xdr:rowOff>0</xdr:rowOff>
    </xdr:from>
    <xdr:to>
      <xdr:col>18</xdr:col>
      <xdr:colOff>246530</xdr:colOff>
      <xdr:row>46</xdr:row>
      <xdr:rowOff>189380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Z557"/>
  <sheetViews>
    <sheetView tabSelected="1" zoomScale="85" zoomScaleNormal="85" workbookViewId="0">
      <selection activeCell="U34" sqref="U34"/>
    </sheetView>
  </sheetViews>
  <sheetFormatPr defaultRowHeight="15" x14ac:dyDescent="0.25"/>
  <cols>
    <col min="10" max="10" width="11.85546875" bestFit="1" customWidth="1"/>
  </cols>
  <sheetData>
    <row r="2" spans="2:26" x14ac:dyDescent="0.25">
      <c r="B2" s="6" t="s">
        <v>4</v>
      </c>
      <c r="U2" s="6" t="s">
        <v>4</v>
      </c>
    </row>
    <row r="3" spans="2:26" x14ac:dyDescent="0.25">
      <c r="B3" s="166" t="s">
        <v>62</v>
      </c>
      <c r="C3" s="166"/>
      <c r="D3" s="166"/>
      <c r="E3" s="166"/>
      <c r="F3" s="166"/>
      <c r="G3" s="166"/>
      <c r="J3" s="6" t="s">
        <v>40</v>
      </c>
      <c r="K3" s="5"/>
      <c r="L3" s="5"/>
      <c r="M3" s="5"/>
      <c r="U3" s="166" t="s">
        <v>63</v>
      </c>
      <c r="V3" s="166"/>
      <c r="W3" s="166"/>
      <c r="X3" s="166"/>
      <c r="Y3" s="166"/>
      <c r="Z3" s="166"/>
    </row>
    <row r="4" spans="2:26" ht="15.75" thickBot="1" x14ac:dyDescent="0.3">
      <c r="K4" s="5"/>
      <c r="L4" s="5"/>
      <c r="M4" s="5"/>
    </row>
    <row r="5" spans="2:26" ht="15.75" thickBot="1" x14ac:dyDescent="0.3">
      <c r="B5" s="1" t="s">
        <v>0</v>
      </c>
      <c r="C5" s="1" t="s">
        <v>1</v>
      </c>
      <c r="D5" s="1" t="s">
        <v>2</v>
      </c>
      <c r="E5" s="2"/>
      <c r="F5" s="1" t="s">
        <v>0</v>
      </c>
      <c r="G5" s="1" t="s">
        <v>3</v>
      </c>
      <c r="J5" s="98"/>
      <c r="K5" s="22" t="s">
        <v>1</v>
      </c>
      <c r="L5" s="65" t="s">
        <v>2</v>
      </c>
      <c r="M5" s="23" t="s">
        <v>41</v>
      </c>
      <c r="N5" s="98"/>
      <c r="U5" s="1" t="s">
        <v>12</v>
      </c>
      <c r="V5" s="1" t="s">
        <v>1</v>
      </c>
      <c r="W5" s="1" t="s">
        <v>2</v>
      </c>
      <c r="Y5" s="1" t="s">
        <v>12</v>
      </c>
      <c r="Z5" s="1" t="s">
        <v>3</v>
      </c>
    </row>
    <row r="6" spans="2:26" x14ac:dyDescent="0.25">
      <c r="B6" s="1">
        <v>1</v>
      </c>
      <c r="C6" s="3">
        <v>4.4781347886458274E-3</v>
      </c>
      <c r="D6" s="3">
        <v>1.1498594721570938E-2</v>
      </c>
      <c r="E6" s="2"/>
      <c r="F6" s="1">
        <v>241</v>
      </c>
      <c r="G6" s="3">
        <v>4.1700044852805793E-3</v>
      </c>
      <c r="J6" s="91" t="s">
        <v>42</v>
      </c>
      <c r="K6" s="107">
        <f>MAX($C$6:$C$245)</f>
        <v>5.5131078530447908E-3</v>
      </c>
      <c r="L6" s="108">
        <f>MAX($D$6:$D$245)</f>
        <v>1.5841448848840409E-2</v>
      </c>
      <c r="M6" s="109">
        <f>MAX($G$6:$G$305)</f>
        <v>4.4055154445417771E-3</v>
      </c>
      <c r="N6" s="98"/>
      <c r="U6" s="1">
        <v>1</v>
      </c>
      <c r="V6" s="3">
        <v>5.1271367529153622E-2</v>
      </c>
      <c r="W6" s="3">
        <v>0.11080064027324199</v>
      </c>
      <c r="Y6" s="1">
        <v>1</v>
      </c>
      <c r="Z6" s="3">
        <v>3.8499627981169571E-2</v>
      </c>
    </row>
    <row r="7" spans="2:26" x14ac:dyDescent="0.25">
      <c r="B7" s="1">
        <v>2</v>
      </c>
      <c r="C7" s="3">
        <v>3.8786285172737025E-3</v>
      </c>
      <c r="D7" s="3">
        <v>7.0615006492524331E-3</v>
      </c>
      <c r="E7" s="2"/>
      <c r="F7" s="1">
        <v>242</v>
      </c>
      <c r="G7" s="3">
        <v>2.8744931810938882E-3</v>
      </c>
      <c r="J7" s="92" t="s">
        <v>43</v>
      </c>
      <c r="K7" s="88">
        <f>MIN($C$6:$C$245)</f>
        <v>2.6299058470377864E-3</v>
      </c>
      <c r="L7" s="86">
        <f>MIN($D$6:$D$245)</f>
        <v>4.3570365970354253E-3</v>
      </c>
      <c r="M7" s="110">
        <f>MIN($G$6:$G$305)</f>
        <v>1.6625537324077829E-3</v>
      </c>
      <c r="N7" s="98"/>
      <c r="U7" s="1">
        <v>2</v>
      </c>
      <c r="V7" s="3">
        <v>5.1398496609661892E-2</v>
      </c>
      <c r="W7" s="3">
        <v>0.12135517065228463</v>
      </c>
      <c r="Y7" s="1">
        <v>2</v>
      </c>
      <c r="Z7" s="3">
        <v>3.6731814380686734E-2</v>
      </c>
    </row>
    <row r="8" spans="2:26" x14ac:dyDescent="0.25">
      <c r="B8" s="1">
        <v>3</v>
      </c>
      <c r="C8" s="3">
        <v>4.5800128532587575E-3</v>
      </c>
      <c r="D8" s="3">
        <v>1.1145959793043465E-2</v>
      </c>
      <c r="E8" s="2"/>
      <c r="F8" s="1">
        <v>243</v>
      </c>
      <c r="G8" s="3">
        <v>2.5499317865968337E-3</v>
      </c>
      <c r="J8" s="92" t="s">
        <v>44</v>
      </c>
      <c r="K8" s="88">
        <f>AVERAGE($C$6:$C$245)</f>
        <v>4.0428638807594895E-3</v>
      </c>
      <c r="L8" s="86">
        <f>AVERAGE($D$6:$D$245)</f>
        <v>9.495098972429384E-3</v>
      </c>
      <c r="M8" s="110">
        <f>AVERAGE($G$6:$G$305)</f>
        <v>3.0279145446076489E-3</v>
      </c>
      <c r="N8" s="98"/>
      <c r="U8" s="1">
        <v>3</v>
      </c>
      <c r="V8" s="3">
        <v>4.8268683299335979E-2</v>
      </c>
      <c r="W8" s="3">
        <v>0.12749791720565096</v>
      </c>
      <c r="Y8" s="1">
        <v>3</v>
      </c>
      <c r="Z8" s="3">
        <v>3.971859139005951E-2</v>
      </c>
    </row>
    <row r="9" spans="2:26" ht="15.75" thickBot="1" x14ac:dyDescent="0.3">
      <c r="B9" s="1">
        <v>4</v>
      </c>
      <c r="C9" s="3">
        <v>3.9611984668857661E-3</v>
      </c>
      <c r="D9" s="3">
        <v>8.1856422469843253E-3</v>
      </c>
      <c r="E9" s="2"/>
      <c r="F9" s="1">
        <v>244</v>
      </c>
      <c r="G9" s="3">
        <v>2.6085000026405264E-3</v>
      </c>
      <c r="J9" s="93" t="s">
        <v>45</v>
      </c>
      <c r="K9" s="89">
        <f>STDEV($C$6:$C$245)</f>
        <v>4.923604830298086E-4</v>
      </c>
      <c r="L9" s="111">
        <f>STDEV($D$6:$D$245)</f>
        <v>1.9195033948336544E-3</v>
      </c>
      <c r="M9" s="112">
        <f>STDEV($G$6:$G$305)</f>
        <v>4.4149314565692922E-4</v>
      </c>
      <c r="N9" s="98"/>
      <c r="U9" s="1">
        <v>4</v>
      </c>
      <c r="V9" s="3">
        <v>4.8299250861442156E-2</v>
      </c>
      <c r="W9" s="3">
        <v>0.12052663387482276</v>
      </c>
      <c r="Y9" s="1">
        <v>4</v>
      </c>
      <c r="Z9" s="3">
        <v>3.8572795038436691E-2</v>
      </c>
    </row>
    <row r="10" spans="2:26" x14ac:dyDescent="0.25">
      <c r="B10" s="1">
        <v>5</v>
      </c>
      <c r="C10" s="3">
        <v>5.0567625347722528E-3</v>
      </c>
      <c r="D10" s="3">
        <v>6.6845072660691434E-3</v>
      </c>
      <c r="E10" s="2"/>
      <c r="F10" s="1">
        <v>245</v>
      </c>
      <c r="G10" s="3">
        <v>2.1655777701689452E-3</v>
      </c>
      <c r="J10" s="98"/>
      <c r="K10" s="99"/>
      <c r="L10" s="99"/>
      <c r="M10" s="99"/>
      <c r="N10" s="98"/>
      <c r="U10" s="1">
        <v>5</v>
      </c>
      <c r="V10" s="3">
        <v>4.9247509324103378E-2</v>
      </c>
      <c r="W10" s="3">
        <v>0.12572950365391122</v>
      </c>
      <c r="Y10" s="1">
        <v>5</v>
      </c>
      <c r="Z10" s="3">
        <v>3.7510488546781184E-2</v>
      </c>
    </row>
    <row r="11" spans="2:26" x14ac:dyDescent="0.25">
      <c r="B11" s="1">
        <v>6</v>
      </c>
      <c r="C11" s="3">
        <v>3.1368139906606577E-3</v>
      </c>
      <c r="D11" s="3">
        <v>9.3203064671862641E-3</v>
      </c>
      <c r="E11" s="2"/>
      <c r="F11" s="1">
        <v>246</v>
      </c>
      <c r="G11" s="3">
        <v>3.4939396788923652E-3</v>
      </c>
      <c r="J11" s="100" t="s">
        <v>46</v>
      </c>
      <c r="K11" s="99"/>
      <c r="L11" s="99"/>
      <c r="M11" s="99"/>
      <c r="N11" s="98"/>
      <c r="U11" s="1">
        <v>6</v>
      </c>
      <c r="V11" s="3">
        <v>4.7225903033159655E-2</v>
      </c>
      <c r="W11" s="3">
        <v>0.11718469107683838</v>
      </c>
      <c r="Y11" s="1">
        <v>6</v>
      </c>
      <c r="Z11" s="3">
        <v>3.6865402669203462E-2</v>
      </c>
    </row>
    <row r="12" spans="2:26" ht="15.75" thickBot="1" x14ac:dyDescent="0.3">
      <c r="B12" s="1">
        <v>7</v>
      </c>
      <c r="C12" s="3">
        <v>5.1941308753149888E-3</v>
      </c>
      <c r="D12" s="3">
        <v>7.9440660812811377E-3</v>
      </c>
      <c r="E12" s="2"/>
      <c r="F12" s="1">
        <v>247</v>
      </c>
      <c r="G12" s="3">
        <v>3.0428593491730049E-3</v>
      </c>
      <c r="N12" s="98"/>
      <c r="U12" s="1">
        <v>7</v>
      </c>
      <c r="V12" s="3">
        <v>5.0198886045772717E-2</v>
      </c>
      <c r="W12" s="3">
        <v>0.11001346310574101</v>
      </c>
      <c r="Y12" s="1">
        <v>7</v>
      </c>
      <c r="Z12" s="3">
        <v>3.7044593014153859E-2</v>
      </c>
    </row>
    <row r="13" spans="2:26" ht="15.75" thickBot="1" x14ac:dyDescent="0.3">
      <c r="B13" s="1">
        <v>8</v>
      </c>
      <c r="C13" s="3">
        <v>3.9858949823041454E-3</v>
      </c>
      <c r="D13" s="3">
        <v>7.3284169102250194E-3</v>
      </c>
      <c r="E13" s="2"/>
      <c r="F13" s="1">
        <v>248</v>
      </c>
      <c r="G13" s="3">
        <v>3.9795982797292189E-3</v>
      </c>
      <c r="J13" s="98"/>
      <c r="K13" s="22" t="s">
        <v>1</v>
      </c>
      <c r="L13" s="65" t="s">
        <v>2</v>
      </c>
      <c r="M13" s="23" t="s">
        <v>41</v>
      </c>
      <c r="N13" s="98"/>
      <c r="U13" s="1">
        <v>8</v>
      </c>
      <c r="V13" s="3">
        <v>4.9543239633381253E-2</v>
      </c>
      <c r="W13" s="3">
        <v>0.12520905683005346</v>
      </c>
      <c r="Y13" s="1">
        <v>8</v>
      </c>
      <c r="Z13" s="3">
        <v>3.4707419818743368E-2</v>
      </c>
    </row>
    <row r="14" spans="2:26" x14ac:dyDescent="0.25">
      <c r="B14" s="1">
        <v>9</v>
      </c>
      <c r="C14" s="3">
        <v>3.4928693555666664E-3</v>
      </c>
      <c r="D14" s="3">
        <v>8.0116085416888066E-3</v>
      </c>
      <c r="E14" s="2"/>
      <c r="F14" s="1">
        <v>249</v>
      </c>
      <c r="G14" s="3">
        <v>3.7403434487249835E-3</v>
      </c>
      <c r="J14" s="91" t="s">
        <v>42</v>
      </c>
      <c r="K14" s="107">
        <f>K16+3*K17</f>
        <v>5.4999999999999997E-3</v>
      </c>
      <c r="L14" s="108">
        <f t="shared" ref="L14:M14" si="0">L16+3*L17</f>
        <v>1.55E-2</v>
      </c>
      <c r="M14" s="109">
        <f t="shared" si="0"/>
        <v>4.2000000000000006E-3</v>
      </c>
      <c r="N14" s="98"/>
      <c r="U14" s="1">
        <v>9</v>
      </c>
      <c r="V14" s="3">
        <v>5.0437734440859749E-2</v>
      </c>
      <c r="W14" s="3">
        <v>0.11802872464694492</v>
      </c>
      <c r="Y14" s="1">
        <v>9</v>
      </c>
      <c r="Z14" s="3">
        <v>3.7571256013654963E-2</v>
      </c>
    </row>
    <row r="15" spans="2:26" x14ac:dyDescent="0.25">
      <c r="B15" s="1">
        <v>10</v>
      </c>
      <c r="C15" s="3">
        <v>3.5529567314909879E-3</v>
      </c>
      <c r="D15" s="3">
        <v>1.0339496643307633E-2</v>
      </c>
      <c r="E15" s="2"/>
      <c r="F15" s="1">
        <v>250</v>
      </c>
      <c r="G15" s="3">
        <v>3.1411326352948571E-3</v>
      </c>
      <c r="J15" s="92" t="s">
        <v>43</v>
      </c>
      <c r="K15" s="88">
        <f>K16-3*K17</f>
        <v>2.5000000000000001E-3</v>
      </c>
      <c r="L15" s="86">
        <f t="shared" ref="L15:M15" si="1">L16-3*L17</f>
        <v>3.4999999999999996E-3</v>
      </c>
      <c r="M15" s="110">
        <f t="shared" si="1"/>
        <v>1.8E-3</v>
      </c>
      <c r="N15" s="98"/>
      <c r="U15" s="1">
        <v>10</v>
      </c>
      <c r="V15" s="3">
        <v>5.2624243668129456E-2</v>
      </c>
      <c r="W15" s="3">
        <v>0.13194226644923024</v>
      </c>
      <c r="Y15" s="1">
        <v>10</v>
      </c>
      <c r="Z15" s="3">
        <v>3.6070210770028366E-2</v>
      </c>
    </row>
    <row r="16" spans="2:26" x14ac:dyDescent="0.25">
      <c r="B16" s="1">
        <v>11</v>
      </c>
      <c r="C16" s="3">
        <v>4.1700044852805793E-3</v>
      </c>
      <c r="D16" s="3">
        <v>1.0646750111939468E-2</v>
      </c>
      <c r="E16" s="2"/>
      <c r="F16" s="1">
        <v>251</v>
      </c>
      <c r="G16" s="3">
        <v>2.9111929164278632E-3</v>
      </c>
      <c r="J16" s="92" t="s">
        <v>44</v>
      </c>
      <c r="K16" s="102">
        <v>4.0000000000000001E-3</v>
      </c>
      <c r="L16" s="101">
        <v>9.4999999999999998E-3</v>
      </c>
      <c r="M16" s="103">
        <v>3.0000000000000001E-3</v>
      </c>
      <c r="N16" s="98"/>
      <c r="U16" s="1">
        <v>11</v>
      </c>
      <c r="V16" s="3">
        <v>4.9636853621735311E-2</v>
      </c>
      <c r="W16" s="3">
        <v>0.12367032910338605</v>
      </c>
      <c r="Y16" s="1">
        <v>11</v>
      </c>
      <c r="Z16" s="3">
        <v>3.5622424089624349E-2</v>
      </c>
    </row>
    <row r="17" spans="2:26" ht="15.75" thickBot="1" x14ac:dyDescent="0.3">
      <c r="B17" s="1">
        <v>12</v>
      </c>
      <c r="C17" s="3">
        <v>4.6193382165228098E-3</v>
      </c>
      <c r="D17" s="3">
        <v>7.3915942769214853E-3</v>
      </c>
      <c r="E17" s="2"/>
      <c r="F17" s="1">
        <v>252</v>
      </c>
      <c r="G17" s="3">
        <v>3.1609323866062257E-3</v>
      </c>
      <c r="J17" s="93" t="s">
        <v>45</v>
      </c>
      <c r="K17" s="104">
        <v>5.0000000000000001E-4</v>
      </c>
      <c r="L17" s="105">
        <v>2E-3</v>
      </c>
      <c r="M17" s="106">
        <v>4.0000000000000002E-4</v>
      </c>
      <c r="U17" s="1">
        <v>12</v>
      </c>
      <c r="V17" s="3">
        <v>5.1443279009684373E-2</v>
      </c>
      <c r="W17" s="3">
        <v>0.12448098463661594</v>
      </c>
      <c r="Y17" s="1">
        <v>12</v>
      </c>
      <c r="Z17" s="3">
        <v>3.6783032252077463E-2</v>
      </c>
    </row>
    <row r="18" spans="2:26" x14ac:dyDescent="0.25">
      <c r="B18" s="1">
        <v>13</v>
      </c>
      <c r="C18" s="3">
        <v>4.0260385119047079E-3</v>
      </c>
      <c r="D18" s="3">
        <v>9.7745524139736997E-3</v>
      </c>
      <c r="E18" s="2"/>
      <c r="F18" s="1">
        <v>253</v>
      </c>
      <c r="G18" s="3">
        <v>3.2091659739313413E-3</v>
      </c>
      <c r="U18" s="1">
        <v>13</v>
      </c>
      <c r="V18" s="3">
        <v>4.9698724289024776E-2</v>
      </c>
      <c r="W18" s="3">
        <v>0.11340878104035701</v>
      </c>
      <c r="Y18" s="1">
        <v>13</v>
      </c>
      <c r="Z18" s="3">
        <v>3.5161761843000683E-2</v>
      </c>
    </row>
    <row r="19" spans="2:26" x14ac:dyDescent="0.25">
      <c r="B19" s="1">
        <v>14</v>
      </c>
      <c r="C19" s="3">
        <v>4.5742093932277361E-3</v>
      </c>
      <c r="D19" s="3">
        <v>7.6265522344591274E-3</v>
      </c>
      <c r="E19" s="2"/>
      <c r="F19" s="1">
        <v>254</v>
      </c>
      <c r="G19" s="3">
        <v>3.0085621135647854E-3</v>
      </c>
      <c r="J19" s="6" t="s">
        <v>47</v>
      </c>
      <c r="U19" s="1">
        <v>14</v>
      </c>
      <c r="V19" s="3">
        <v>4.9748613282588394E-2</v>
      </c>
      <c r="W19" s="3">
        <v>0.11355255949119147</v>
      </c>
      <c r="Y19" s="1">
        <v>14</v>
      </c>
      <c r="Z19" s="3">
        <v>3.7861572022817036E-2</v>
      </c>
    </row>
    <row r="20" spans="2:26" ht="15.75" thickBot="1" x14ac:dyDescent="0.3">
      <c r="B20" s="1">
        <v>15</v>
      </c>
      <c r="C20" s="3">
        <v>4.528016149283897E-3</v>
      </c>
      <c r="D20" s="3">
        <v>1.0663568573051566E-2</v>
      </c>
      <c r="E20" s="2"/>
      <c r="F20" s="1">
        <v>255</v>
      </c>
      <c r="G20" s="3">
        <v>2.6417539432137807E-3</v>
      </c>
      <c r="U20" s="1">
        <v>15</v>
      </c>
      <c r="V20" s="3">
        <v>4.7328982476701809E-2</v>
      </c>
      <c r="W20" s="3">
        <v>0.12826164473785373</v>
      </c>
      <c r="Y20" s="1">
        <v>15</v>
      </c>
      <c r="Z20" s="3">
        <v>3.6920391852834689E-2</v>
      </c>
    </row>
    <row r="21" spans="2:26" ht="15.75" thickBot="1" x14ac:dyDescent="0.3">
      <c r="B21" s="1">
        <v>16</v>
      </c>
      <c r="C21" s="3">
        <v>3.7695882608755294E-3</v>
      </c>
      <c r="D21" s="3">
        <v>1.00167155563031E-2</v>
      </c>
      <c r="E21" s="2"/>
      <c r="F21" s="1">
        <v>256</v>
      </c>
      <c r="G21" s="3">
        <v>3.0537670958832035E-3</v>
      </c>
      <c r="J21" s="98"/>
      <c r="K21" s="22" t="s">
        <v>1</v>
      </c>
      <c r="L21" s="65" t="s">
        <v>2</v>
      </c>
      <c r="M21" s="23" t="s">
        <v>41</v>
      </c>
      <c r="U21" s="1">
        <v>16</v>
      </c>
      <c r="V21" s="3">
        <v>4.8746552865408743E-2</v>
      </c>
      <c r="W21" s="3">
        <v>9.9868612129099477E-2</v>
      </c>
      <c r="Y21" s="1">
        <v>16</v>
      </c>
      <c r="Z21" s="3">
        <v>3.5471285611793357E-2</v>
      </c>
    </row>
    <row r="22" spans="2:26" x14ac:dyDescent="0.25">
      <c r="B22" s="1">
        <v>17</v>
      </c>
      <c r="C22" s="3">
        <v>4.1571199662391945E-3</v>
      </c>
      <c r="D22" s="3">
        <v>8.9273468229178789E-3</v>
      </c>
      <c r="E22" s="2"/>
      <c r="F22" s="1">
        <v>257</v>
      </c>
      <c r="G22" s="3">
        <v>2.7916018065243416E-3</v>
      </c>
      <c r="J22" s="91" t="s">
        <v>42</v>
      </c>
      <c r="K22" s="116">
        <f t="shared" ref="K22:M25" si="2">K14-K6</f>
        <v>-1.3107853044791104E-5</v>
      </c>
      <c r="L22" s="117">
        <f t="shared" si="2"/>
        <v>-3.4144884884040883E-4</v>
      </c>
      <c r="M22" s="118">
        <f t="shared" si="2"/>
        <v>-2.0551544454177652E-4</v>
      </c>
      <c r="O22" s="144" t="str">
        <f>IF(ABS(K22)&lt;0.5%,"OK","Check")</f>
        <v>OK</v>
      </c>
      <c r="P22" s="145" t="str">
        <f t="shared" ref="P22:P23" si="3">IF(ABS(L22)&lt;0.5%,"OK","Check")</f>
        <v>OK</v>
      </c>
      <c r="Q22" s="146" t="str">
        <f t="shared" ref="Q22:Q23" si="4">IF(ABS(M22)&lt;0.5%,"OK","Check")</f>
        <v>OK</v>
      </c>
      <c r="U22" s="1">
        <v>17</v>
      </c>
      <c r="V22" s="3">
        <v>4.7298090217104738E-2</v>
      </c>
      <c r="W22" s="3">
        <v>0.12384129332556548</v>
      </c>
      <c r="Y22" s="1">
        <v>17</v>
      </c>
      <c r="Z22" s="3">
        <v>3.6436943314531067E-2</v>
      </c>
    </row>
    <row r="23" spans="2:26" x14ac:dyDescent="0.25">
      <c r="B23" s="1">
        <v>18</v>
      </c>
      <c r="C23" s="3">
        <v>3.9499413042353229E-3</v>
      </c>
      <c r="D23" s="3">
        <v>6.5837590802404191E-3</v>
      </c>
      <c r="E23" s="2"/>
      <c r="F23" s="1">
        <v>258</v>
      </c>
      <c r="G23" s="3">
        <v>2.7342444191394946E-3</v>
      </c>
      <c r="J23" s="92" t="s">
        <v>43</v>
      </c>
      <c r="K23" s="119">
        <f t="shared" si="2"/>
        <v>-1.299058470377863E-4</v>
      </c>
      <c r="L23" s="120">
        <f t="shared" si="2"/>
        <v>-8.5703659703542569E-4</v>
      </c>
      <c r="M23" s="121">
        <f t="shared" si="2"/>
        <v>1.374462675922171E-4</v>
      </c>
      <c r="O23" s="147" t="str">
        <f t="shared" ref="O23" si="5">IF(ABS(K23)&lt;0.5%,"OK","Check")</f>
        <v>OK</v>
      </c>
      <c r="P23" s="143" t="str">
        <f t="shared" si="3"/>
        <v>OK</v>
      </c>
      <c r="Q23" s="148" t="str">
        <f t="shared" si="4"/>
        <v>OK</v>
      </c>
      <c r="U23" s="1">
        <v>18</v>
      </c>
      <c r="V23" s="3">
        <v>5.0660372947149979E-2</v>
      </c>
      <c r="W23" s="3">
        <v>0.12319101707979985</v>
      </c>
      <c r="Y23" s="1">
        <v>18</v>
      </c>
      <c r="Z23" s="3">
        <v>3.8192851717190113E-2</v>
      </c>
    </row>
    <row r="24" spans="2:26" x14ac:dyDescent="0.25">
      <c r="B24" s="1">
        <v>19</v>
      </c>
      <c r="C24" s="3">
        <v>4.1284009945827902E-3</v>
      </c>
      <c r="D24" s="3">
        <v>1.3430389778082993E-2</v>
      </c>
      <c r="E24" s="2"/>
      <c r="F24" s="1">
        <v>259</v>
      </c>
      <c r="G24" s="3">
        <v>3.3123819532602139E-3</v>
      </c>
      <c r="J24" s="92" t="s">
        <v>44</v>
      </c>
      <c r="K24" s="119">
        <f t="shared" si="2"/>
        <v>-4.2863880759489402E-5</v>
      </c>
      <c r="L24" s="120">
        <f t="shared" si="2"/>
        <v>4.901027570615793E-6</v>
      </c>
      <c r="M24" s="121">
        <f t="shared" si="2"/>
        <v>-2.7914544607648886E-5</v>
      </c>
      <c r="O24" s="147" t="str">
        <f>IF(ABS(K24)&lt;0.1%,"OK","Check")</f>
        <v>OK</v>
      </c>
      <c r="P24" s="143" t="str">
        <f t="shared" ref="P24:P25" si="6">IF(ABS(L24)&lt;0.1%,"OK","Check")</f>
        <v>OK</v>
      </c>
      <c r="Q24" s="148" t="str">
        <f t="shared" ref="Q24:Q25" si="7">IF(ABS(M24)&lt;0.1%,"OK","Check")</f>
        <v>OK</v>
      </c>
      <c r="U24" s="1">
        <v>19</v>
      </c>
      <c r="V24" s="3">
        <v>5.1249262134544393E-2</v>
      </c>
      <c r="W24" s="3">
        <v>0.11983445011853089</v>
      </c>
      <c r="Y24" s="1">
        <v>19</v>
      </c>
      <c r="Z24" s="3">
        <v>3.4912362217439874E-2</v>
      </c>
    </row>
    <row r="25" spans="2:26" ht="15.75" thickBot="1" x14ac:dyDescent="0.3">
      <c r="B25" s="1">
        <v>20</v>
      </c>
      <c r="C25" s="3">
        <v>4.1229697037356208E-3</v>
      </c>
      <c r="D25" s="3">
        <v>1.0480831152280802E-2</v>
      </c>
      <c r="E25" s="2"/>
      <c r="F25" s="1">
        <v>260</v>
      </c>
      <c r="G25" s="3">
        <v>3.0909013433689601E-3</v>
      </c>
      <c r="J25" s="93" t="s">
        <v>45</v>
      </c>
      <c r="K25" s="122">
        <f t="shared" si="2"/>
        <v>7.6395169701914132E-6</v>
      </c>
      <c r="L25" s="123">
        <f t="shared" si="2"/>
        <v>8.0496605166345634E-5</v>
      </c>
      <c r="M25" s="124">
        <f t="shared" si="2"/>
        <v>-4.1493145656929203E-5</v>
      </c>
      <c r="O25" s="149" t="str">
        <f t="shared" ref="O25" si="8">IF(ABS(K25)&lt;0.1%,"OK","Check")</f>
        <v>OK</v>
      </c>
      <c r="P25" s="150" t="str">
        <f t="shared" si="6"/>
        <v>OK</v>
      </c>
      <c r="Q25" s="151" t="str">
        <f t="shared" si="7"/>
        <v>OK</v>
      </c>
      <c r="U25" s="1">
        <v>20</v>
      </c>
      <c r="V25" s="3">
        <v>4.7822034177824602E-2</v>
      </c>
      <c r="W25" s="3">
        <v>0.1232838170638233</v>
      </c>
      <c r="Y25" s="1">
        <v>20</v>
      </c>
      <c r="Z25" s="3">
        <v>3.711203608577085E-2</v>
      </c>
    </row>
    <row r="26" spans="2:26" x14ac:dyDescent="0.25">
      <c r="B26" s="1">
        <v>21</v>
      </c>
      <c r="C26" s="3">
        <v>3.8186451417094366E-3</v>
      </c>
      <c r="D26" s="3">
        <v>9.4446563788692268E-3</v>
      </c>
      <c r="E26" s="2"/>
      <c r="F26" s="1">
        <v>261</v>
      </c>
      <c r="G26" s="3">
        <v>2.8755774442262281E-3</v>
      </c>
      <c r="O26" t="s">
        <v>49</v>
      </c>
      <c r="Y26" s="1">
        <v>21</v>
      </c>
      <c r="Z26" s="3">
        <v>3.6830991393939971E-2</v>
      </c>
    </row>
    <row r="27" spans="2:26" ht="15.75" thickBot="1" x14ac:dyDescent="0.3">
      <c r="B27" s="1">
        <v>22</v>
      </c>
      <c r="C27" s="3">
        <v>4.2505219534132695E-3</v>
      </c>
      <c r="D27" s="3">
        <v>6.0194170032507027E-3</v>
      </c>
      <c r="E27" s="2"/>
      <c r="F27" s="1">
        <v>262</v>
      </c>
      <c r="G27" s="3">
        <v>2.356533437159347E-3</v>
      </c>
      <c r="Y27" s="1">
        <v>22</v>
      </c>
      <c r="Z27" s="3">
        <v>3.7558434147608288E-2</v>
      </c>
    </row>
    <row r="28" spans="2:26" ht="15.75" thickBot="1" x14ac:dyDescent="0.3">
      <c r="B28" s="1">
        <v>23</v>
      </c>
      <c r="C28" s="3">
        <v>4.3943974129149101E-3</v>
      </c>
      <c r="D28" s="3">
        <v>1.0685858815400113E-2</v>
      </c>
      <c r="E28" s="2"/>
      <c r="F28" s="1">
        <v>263</v>
      </c>
      <c r="G28" s="3">
        <v>3.3952069856306227E-3</v>
      </c>
      <c r="K28" s="37" t="s">
        <v>1</v>
      </c>
      <c r="L28" s="67" t="s">
        <v>2</v>
      </c>
      <c r="M28" s="56" t="s">
        <v>41</v>
      </c>
      <c r="Y28" s="1">
        <v>23</v>
      </c>
      <c r="Z28" s="3">
        <v>3.645001666114589E-2</v>
      </c>
    </row>
    <row r="29" spans="2:26" x14ac:dyDescent="0.25">
      <c r="B29" s="1">
        <v>24</v>
      </c>
      <c r="C29" s="3">
        <v>4.5065549967555621E-3</v>
      </c>
      <c r="D29" s="3">
        <v>1.1456272046634408E-2</v>
      </c>
      <c r="E29" s="2"/>
      <c r="F29" s="1">
        <v>264</v>
      </c>
      <c r="G29" s="3">
        <v>3.6585613014664389E-3</v>
      </c>
      <c r="J29" s="91" t="s">
        <v>48</v>
      </c>
      <c r="K29" s="144">
        <f>COUNT(C6:C245)</f>
        <v>240</v>
      </c>
      <c r="L29" s="145">
        <f>COUNT(D6:D245)</f>
        <v>240</v>
      </c>
      <c r="M29" s="146">
        <f>COUNT(G6:G305)</f>
        <v>300</v>
      </c>
      <c r="O29" s="144" t="str">
        <f>IF(K29=240,"OK","Check")</f>
        <v>OK</v>
      </c>
      <c r="P29" s="145" t="str">
        <f>IF(L29=240,"OK","Check")</f>
        <v>OK</v>
      </c>
      <c r="Q29" s="146" t="str">
        <f>IF(M29=300,"OK","Check")</f>
        <v>OK</v>
      </c>
      <c r="Y29" s="1">
        <v>24</v>
      </c>
      <c r="Z29" s="3">
        <v>3.7802730338762025E-2</v>
      </c>
    </row>
    <row r="30" spans="2:26" x14ac:dyDescent="0.25">
      <c r="B30" s="1">
        <v>25</v>
      </c>
      <c r="C30" s="3">
        <v>5.0383125081300386E-3</v>
      </c>
      <c r="D30" s="3">
        <v>1.1699121575254368E-2</v>
      </c>
      <c r="E30" s="2"/>
      <c r="F30" s="1">
        <v>265</v>
      </c>
      <c r="G30" s="3">
        <v>3.6855841408559402E-3</v>
      </c>
      <c r="J30" s="92" t="s">
        <v>54</v>
      </c>
      <c r="K30" s="147">
        <f>COUNTBLANK(C6:C245)</f>
        <v>0</v>
      </c>
      <c r="L30" s="143">
        <f>COUNTBLANK(D6:D245)</f>
        <v>0</v>
      </c>
      <c r="M30" s="148">
        <f>COUNTBLANK(G6:G305)</f>
        <v>0</v>
      </c>
      <c r="O30" s="147" t="str">
        <f>IF(K30=0,"OK","Check")</f>
        <v>OK</v>
      </c>
      <c r="P30" s="143" t="str">
        <f t="shared" ref="P30:P31" si="9">IF(L30=0,"OK","Check")</f>
        <v>OK</v>
      </c>
      <c r="Q30" s="148" t="str">
        <f t="shared" ref="Q30:Q31" si="10">IF(M30=0,"OK","Check")</f>
        <v>OK</v>
      </c>
      <c r="Y30" s="1">
        <v>25</v>
      </c>
      <c r="Z30" s="3">
        <v>3.7233396627520898E-2</v>
      </c>
    </row>
    <row r="31" spans="2:26" ht="15.75" thickBot="1" x14ac:dyDescent="0.3">
      <c r="B31" s="1">
        <v>26</v>
      </c>
      <c r="C31" s="3">
        <v>3.3148367459798788E-3</v>
      </c>
      <c r="D31" s="3">
        <v>7.4871562565303777E-3</v>
      </c>
      <c r="E31" s="2"/>
      <c r="F31" s="1">
        <v>266</v>
      </c>
      <c r="G31" s="3">
        <v>3.7352022574542502E-3</v>
      </c>
      <c r="J31" s="93" t="s">
        <v>55</v>
      </c>
      <c r="K31" s="149">
        <f>COUNTIF(C6:C245,0)</f>
        <v>0</v>
      </c>
      <c r="L31" s="150">
        <f>COUNTIF(D6:D245,0)</f>
        <v>0</v>
      </c>
      <c r="M31" s="151">
        <f>COUNTIF(G6:G305,0)</f>
        <v>0</v>
      </c>
      <c r="O31" s="149" t="str">
        <f t="shared" ref="O31" si="11">IF(K31=0,"OK","Check")</f>
        <v>OK</v>
      </c>
      <c r="P31" s="150" t="str">
        <f t="shared" si="9"/>
        <v>OK</v>
      </c>
      <c r="Q31" s="151" t="str">
        <f t="shared" si="10"/>
        <v>OK</v>
      </c>
    </row>
    <row r="32" spans="2:26" x14ac:dyDescent="0.25">
      <c r="B32" s="1">
        <v>27</v>
      </c>
      <c r="C32" s="3">
        <v>3.3185002831402528E-3</v>
      </c>
      <c r="D32" s="3">
        <v>1.0370686659315389E-2</v>
      </c>
      <c r="E32" s="2"/>
      <c r="F32" s="1">
        <v>267</v>
      </c>
      <c r="G32" s="3">
        <v>2.2684897331313137E-3</v>
      </c>
      <c r="O32" t="s">
        <v>53</v>
      </c>
    </row>
    <row r="33" spans="2:21" x14ac:dyDescent="0.25">
      <c r="B33" s="1">
        <v>28</v>
      </c>
      <c r="C33" s="3">
        <v>3.9046591029741088E-3</v>
      </c>
      <c r="D33" s="3">
        <v>6.9760957355091569E-3</v>
      </c>
      <c r="E33" s="2"/>
      <c r="F33" s="1">
        <v>268</v>
      </c>
      <c r="G33" s="3">
        <v>4.109737222720249E-3</v>
      </c>
      <c r="U33" t="s">
        <v>64</v>
      </c>
    </row>
    <row r="34" spans="2:21" x14ac:dyDescent="0.25">
      <c r="B34" s="1">
        <v>29</v>
      </c>
      <c r="C34" s="3">
        <v>4.2270451629806693E-3</v>
      </c>
      <c r="D34" s="3">
        <v>1.4146290081219627E-2</v>
      </c>
      <c r="E34" s="2"/>
      <c r="F34" s="1">
        <v>269</v>
      </c>
      <c r="G34" s="3">
        <v>2.5652716262312843E-3</v>
      </c>
    </row>
    <row r="35" spans="2:21" x14ac:dyDescent="0.25">
      <c r="B35" s="1">
        <v>30</v>
      </c>
      <c r="C35" s="3">
        <v>3.5230990561106565E-3</v>
      </c>
      <c r="D35" s="3">
        <v>8.6163177742160073E-3</v>
      </c>
      <c r="E35" s="2"/>
      <c r="F35" s="1">
        <v>270</v>
      </c>
      <c r="G35" s="3">
        <v>3.3243141431180769E-3</v>
      </c>
      <c r="J35" s="113"/>
    </row>
    <row r="36" spans="2:21" x14ac:dyDescent="0.25">
      <c r="B36" s="1">
        <v>31</v>
      </c>
      <c r="C36" s="3">
        <v>4.0088802405345457E-3</v>
      </c>
      <c r="D36" s="3">
        <v>1.1067071893337978E-2</v>
      </c>
      <c r="E36" s="2"/>
      <c r="F36" s="1">
        <v>271</v>
      </c>
      <c r="G36" s="3">
        <v>3.1353121743451146E-3</v>
      </c>
    </row>
    <row r="37" spans="2:21" x14ac:dyDescent="0.25">
      <c r="B37" s="1">
        <v>32</v>
      </c>
      <c r="C37" s="3">
        <v>3.405534594194121E-3</v>
      </c>
      <c r="D37" s="3">
        <v>4.3570365970354253E-3</v>
      </c>
      <c r="E37" s="2"/>
      <c r="F37" s="1">
        <v>272</v>
      </c>
      <c r="G37" s="3">
        <v>3.1764041779409188E-3</v>
      </c>
    </row>
    <row r="38" spans="2:21" x14ac:dyDescent="0.25">
      <c r="B38" s="1">
        <v>33</v>
      </c>
      <c r="C38" s="3">
        <v>4.7914628223147291E-3</v>
      </c>
      <c r="D38" s="3">
        <v>1.3299558479921772E-2</v>
      </c>
      <c r="E38" s="2"/>
      <c r="F38" s="1">
        <v>273</v>
      </c>
      <c r="G38" s="3">
        <v>2.9004941852182773E-3</v>
      </c>
    </row>
    <row r="39" spans="2:21" x14ac:dyDescent="0.25">
      <c r="B39" s="1">
        <v>34</v>
      </c>
      <c r="C39" s="3">
        <v>4.2596525102823572E-3</v>
      </c>
      <c r="D39" s="3">
        <v>1.1668643170727883E-2</v>
      </c>
      <c r="E39" s="2"/>
      <c r="F39" s="1">
        <v>274</v>
      </c>
      <c r="G39" s="3">
        <v>3.1942320234848946E-3</v>
      </c>
    </row>
    <row r="40" spans="2:21" x14ac:dyDescent="0.25">
      <c r="B40" s="1">
        <v>35</v>
      </c>
      <c r="C40" s="3">
        <v>3.4060843572847909E-3</v>
      </c>
      <c r="D40" s="3">
        <v>7.8191038568824044E-3</v>
      </c>
      <c r="E40" s="2"/>
      <c r="F40" s="1">
        <v>275</v>
      </c>
      <c r="G40" s="3">
        <v>3.2758678683274677E-3</v>
      </c>
    </row>
    <row r="41" spans="2:21" x14ac:dyDescent="0.25">
      <c r="B41" s="1">
        <v>36</v>
      </c>
      <c r="C41" s="3">
        <v>4.0363934940429499E-3</v>
      </c>
      <c r="D41" s="3">
        <v>1.3144846183654472E-2</v>
      </c>
      <c r="E41" s="2"/>
      <c r="F41" s="1">
        <v>276</v>
      </c>
      <c r="G41" s="3">
        <v>3.643909418562772E-3</v>
      </c>
    </row>
    <row r="42" spans="2:21" x14ac:dyDescent="0.25">
      <c r="B42" s="1">
        <v>37</v>
      </c>
      <c r="C42" s="3">
        <v>4.4033018293637843E-3</v>
      </c>
      <c r="D42" s="3">
        <v>9.2286815006811084E-3</v>
      </c>
      <c r="E42" s="2"/>
      <c r="F42" s="1">
        <v>277</v>
      </c>
      <c r="G42" s="3">
        <v>3.1312486679325965E-3</v>
      </c>
    </row>
    <row r="43" spans="2:21" x14ac:dyDescent="0.25">
      <c r="B43" s="1">
        <v>38</v>
      </c>
      <c r="C43" s="3">
        <v>4.2972820750058691E-3</v>
      </c>
      <c r="D43" s="3">
        <v>9.8656207193205687E-3</v>
      </c>
      <c r="E43" s="2"/>
      <c r="F43" s="1">
        <v>278</v>
      </c>
      <c r="G43" s="3">
        <v>2.8135288592150598E-3</v>
      </c>
    </row>
    <row r="44" spans="2:21" x14ac:dyDescent="0.25">
      <c r="B44" s="1">
        <v>39</v>
      </c>
      <c r="C44" s="3">
        <v>4.8325122933168003E-3</v>
      </c>
      <c r="D44" s="3">
        <v>8.2645032299202108E-3</v>
      </c>
      <c r="E44" s="2"/>
      <c r="F44" s="1">
        <v>279</v>
      </c>
      <c r="G44" s="3">
        <v>3.0475857279819748E-3</v>
      </c>
    </row>
    <row r="45" spans="2:21" x14ac:dyDescent="0.25">
      <c r="B45" s="1">
        <v>40</v>
      </c>
      <c r="C45" s="3">
        <v>3.5747897639859046E-3</v>
      </c>
      <c r="D45" s="3">
        <v>1.1381232987971227E-2</v>
      </c>
      <c r="E45" s="2"/>
      <c r="F45" s="1">
        <v>280</v>
      </c>
      <c r="G45" s="3">
        <v>3.6326592390605633E-3</v>
      </c>
    </row>
    <row r="46" spans="2:21" x14ac:dyDescent="0.25">
      <c r="B46" s="1">
        <v>41</v>
      </c>
      <c r="C46" s="3">
        <v>3.8766797844887245E-3</v>
      </c>
      <c r="D46" s="3">
        <v>1.0023308494566554E-2</v>
      </c>
      <c r="E46" s="2"/>
      <c r="F46" s="1">
        <v>281</v>
      </c>
      <c r="G46" s="3">
        <v>3.4877572328710152E-3</v>
      </c>
    </row>
    <row r="47" spans="2:21" x14ac:dyDescent="0.25">
      <c r="B47" s="1">
        <v>42</v>
      </c>
      <c r="C47" s="3">
        <v>3.6306282276129605E-3</v>
      </c>
      <c r="D47" s="3">
        <v>1.0856796104171434E-2</v>
      </c>
      <c r="E47" s="2"/>
      <c r="F47" s="1">
        <v>282</v>
      </c>
      <c r="G47" s="3">
        <v>3.4807829181464022E-3</v>
      </c>
    </row>
    <row r="48" spans="2:21" x14ac:dyDescent="0.25">
      <c r="B48" s="1">
        <v>43</v>
      </c>
      <c r="C48" s="3">
        <v>3.2232838859556959E-3</v>
      </c>
      <c r="D48" s="3">
        <v>1.0626443104887565E-2</v>
      </c>
      <c r="E48" s="2"/>
      <c r="F48" s="1">
        <v>283</v>
      </c>
      <c r="G48" s="3">
        <v>2.8301149771705731E-3</v>
      </c>
    </row>
    <row r="49" spans="2:7" x14ac:dyDescent="0.25">
      <c r="B49" s="1">
        <v>44</v>
      </c>
      <c r="C49" s="3">
        <v>4.8288062393101704E-3</v>
      </c>
      <c r="D49" s="3">
        <v>8.0606478756039667E-3</v>
      </c>
      <c r="E49" s="2"/>
      <c r="F49" s="1">
        <v>284</v>
      </c>
      <c r="G49" s="3">
        <v>2.5157065600163809E-3</v>
      </c>
    </row>
    <row r="50" spans="2:7" x14ac:dyDescent="0.25">
      <c r="B50" s="1">
        <v>45</v>
      </c>
      <c r="C50" s="3">
        <v>4.0573474927715096E-3</v>
      </c>
      <c r="D50" s="3">
        <v>8.5032783387487473E-3</v>
      </c>
      <c r="E50" s="2"/>
      <c r="F50" s="1">
        <v>285</v>
      </c>
      <c r="G50" s="3">
        <v>3.2129841161417372E-3</v>
      </c>
    </row>
    <row r="51" spans="2:7" x14ac:dyDescent="0.25">
      <c r="B51" s="1">
        <v>46</v>
      </c>
      <c r="C51" s="3">
        <v>2.9562014396259692E-3</v>
      </c>
      <c r="D51" s="3">
        <v>7.8917136695599802E-3</v>
      </c>
      <c r="E51" s="2"/>
      <c r="F51" s="1">
        <v>286</v>
      </c>
      <c r="G51" s="3">
        <v>3.5036611001201113E-3</v>
      </c>
    </row>
    <row r="52" spans="2:7" x14ac:dyDescent="0.25">
      <c r="B52" s="1">
        <v>47</v>
      </c>
      <c r="C52" s="3">
        <v>3.8627778012433694E-3</v>
      </c>
      <c r="D52" s="3">
        <v>9.8745654491302071E-3</v>
      </c>
      <c r="E52" s="2"/>
      <c r="F52" s="1">
        <v>287</v>
      </c>
      <c r="G52" s="3">
        <v>3.440585855603162E-3</v>
      </c>
    </row>
    <row r="53" spans="2:7" x14ac:dyDescent="0.25">
      <c r="B53" s="1">
        <v>48</v>
      </c>
      <c r="C53" s="3">
        <v>3.7201541688239343E-3</v>
      </c>
      <c r="D53" s="3">
        <v>9.7704794626060718E-3</v>
      </c>
      <c r="E53" s="2"/>
      <c r="F53" s="1">
        <v>288</v>
      </c>
      <c r="G53" s="3">
        <v>2.8112943619639378E-3</v>
      </c>
    </row>
    <row r="54" spans="2:7" x14ac:dyDescent="0.25">
      <c r="B54" s="1">
        <v>49</v>
      </c>
      <c r="C54" s="3">
        <v>3.5821613947305867E-3</v>
      </c>
      <c r="D54" s="3">
        <v>9.677149002610911E-3</v>
      </c>
      <c r="E54" s="2"/>
      <c r="F54" s="1">
        <v>289</v>
      </c>
      <c r="G54" s="3">
        <v>2.9506636285442137E-3</v>
      </c>
    </row>
    <row r="55" spans="2:7" x14ac:dyDescent="0.25">
      <c r="B55" s="1">
        <v>50</v>
      </c>
      <c r="C55" s="3">
        <v>3.950333132823519E-3</v>
      </c>
      <c r="D55" s="3">
        <v>1.1847151949663381E-2</v>
      </c>
      <c r="E55" s="2"/>
      <c r="F55" s="1">
        <v>290</v>
      </c>
      <c r="G55" s="3">
        <v>2.8128733457595256E-3</v>
      </c>
    </row>
    <row r="56" spans="2:7" x14ac:dyDescent="0.25">
      <c r="B56" s="1">
        <v>51</v>
      </c>
      <c r="C56" s="3">
        <v>4.5768233320093721E-3</v>
      </c>
      <c r="D56" s="3">
        <v>9.1413159920235697E-3</v>
      </c>
      <c r="E56" s="2"/>
      <c r="F56" s="1">
        <v>291</v>
      </c>
      <c r="G56" s="3">
        <v>2.0235532207584384E-3</v>
      </c>
    </row>
    <row r="57" spans="2:7" x14ac:dyDescent="0.25">
      <c r="B57" s="1">
        <v>52</v>
      </c>
      <c r="C57" s="3">
        <v>3.6097151624502168E-3</v>
      </c>
      <c r="D57" s="3">
        <v>6.7137114136357496E-3</v>
      </c>
      <c r="E57" s="2"/>
      <c r="F57" s="1">
        <v>292</v>
      </c>
      <c r="G57" s="3">
        <v>3.3776995384416043E-3</v>
      </c>
    </row>
    <row r="58" spans="2:7" x14ac:dyDescent="0.25">
      <c r="B58" s="1">
        <v>53</v>
      </c>
      <c r="C58" s="3">
        <v>3.6112323950067576E-3</v>
      </c>
      <c r="D58" s="3">
        <v>8.3595681869362802E-3</v>
      </c>
      <c r="E58" s="2"/>
      <c r="F58" s="1">
        <v>293</v>
      </c>
      <c r="G58" s="3">
        <v>3.5110479861058252E-3</v>
      </c>
    </row>
    <row r="59" spans="2:7" x14ac:dyDescent="0.25">
      <c r="B59" s="1">
        <v>54</v>
      </c>
      <c r="C59" s="3">
        <v>4.5524798850721188E-3</v>
      </c>
      <c r="D59" s="3">
        <v>1.021713226181248E-2</v>
      </c>
      <c r="E59" s="2"/>
      <c r="F59" s="1">
        <v>294</v>
      </c>
      <c r="G59" s="3">
        <v>3.1745472877191794E-3</v>
      </c>
    </row>
    <row r="60" spans="2:7" x14ac:dyDescent="0.25">
      <c r="B60" s="1">
        <v>55</v>
      </c>
      <c r="C60" s="3">
        <v>3.703210277895567E-3</v>
      </c>
      <c r="D60" s="3">
        <v>1.0404144833369466E-2</v>
      </c>
      <c r="E60" s="2"/>
      <c r="F60" s="1">
        <v>295</v>
      </c>
      <c r="G60" s="3">
        <v>3.2362417163601985E-3</v>
      </c>
    </row>
    <row r="61" spans="2:7" x14ac:dyDescent="0.25">
      <c r="B61" s="1">
        <v>56</v>
      </c>
      <c r="C61" s="3">
        <v>4.3512430403822777E-3</v>
      </c>
      <c r="D61" s="3">
        <v>1.0822074375713725E-2</v>
      </c>
      <c r="E61" s="2"/>
      <c r="F61" s="1">
        <v>296</v>
      </c>
      <c r="G61" s="3">
        <v>2.9995909022022256E-3</v>
      </c>
    </row>
    <row r="62" spans="2:7" x14ac:dyDescent="0.25">
      <c r="B62" s="1">
        <v>57</v>
      </c>
      <c r="C62" s="3">
        <v>4.2617233945866978E-3</v>
      </c>
      <c r="D62" s="3">
        <v>9.5781715770460272E-3</v>
      </c>
      <c r="E62" s="2"/>
      <c r="F62" s="1">
        <v>297</v>
      </c>
      <c r="G62" s="3">
        <v>3.729066179270807E-3</v>
      </c>
    </row>
    <row r="63" spans="2:7" x14ac:dyDescent="0.25">
      <c r="B63" s="1">
        <v>58</v>
      </c>
      <c r="C63" s="3">
        <v>4.5243345171968805E-3</v>
      </c>
      <c r="D63" s="3">
        <v>9.0387110010855601E-3</v>
      </c>
      <c r="E63" s="2"/>
      <c r="F63" s="1">
        <v>298</v>
      </c>
      <c r="G63" s="3">
        <v>2.8899642884907127E-3</v>
      </c>
    </row>
    <row r="64" spans="2:7" x14ac:dyDescent="0.25">
      <c r="B64" s="1">
        <v>59</v>
      </c>
      <c r="C64" s="3">
        <v>4.0520995870519114E-3</v>
      </c>
      <c r="D64" s="3">
        <v>1.1689391426820107E-2</v>
      </c>
      <c r="E64" s="2"/>
      <c r="F64" s="1">
        <v>299</v>
      </c>
      <c r="G64" s="3">
        <v>2.9022325059667236E-3</v>
      </c>
    </row>
    <row r="65" spans="2:7" x14ac:dyDescent="0.25">
      <c r="B65" s="1">
        <v>60</v>
      </c>
      <c r="C65" s="3">
        <v>3.3953308241642102E-3</v>
      </c>
      <c r="D65" s="3">
        <v>1.1541420248044955E-2</v>
      </c>
      <c r="E65" s="2"/>
      <c r="F65" s="1">
        <v>300</v>
      </c>
      <c r="G65" s="3">
        <v>3.274179725669589E-3</v>
      </c>
    </row>
    <row r="66" spans="2:7" x14ac:dyDescent="0.25">
      <c r="B66" s="1">
        <v>61</v>
      </c>
      <c r="C66" s="3">
        <v>3.7484690083545019E-3</v>
      </c>
      <c r="D66" s="3">
        <v>9.5272609127139557E-3</v>
      </c>
      <c r="E66" s="2"/>
      <c r="F66" s="1">
        <v>301</v>
      </c>
      <c r="G66" s="3">
        <v>3.2449161728164812E-3</v>
      </c>
    </row>
    <row r="67" spans="2:7" x14ac:dyDescent="0.25">
      <c r="B67" s="1">
        <v>62</v>
      </c>
      <c r="C67" s="3">
        <v>2.827158124844192E-3</v>
      </c>
      <c r="D67" s="3">
        <v>6.246279375884187E-3</v>
      </c>
      <c r="E67" s="2"/>
      <c r="F67" s="1">
        <v>302</v>
      </c>
      <c r="G67" s="3">
        <v>3.1903669676695279E-3</v>
      </c>
    </row>
    <row r="68" spans="2:7" x14ac:dyDescent="0.25">
      <c r="B68" s="1">
        <v>63</v>
      </c>
      <c r="C68" s="3">
        <v>4.3372562986812701E-3</v>
      </c>
      <c r="D68" s="3">
        <v>9.7949614895725644E-3</v>
      </c>
      <c r="E68" s="2"/>
      <c r="F68" s="1">
        <v>303</v>
      </c>
      <c r="G68" s="3">
        <v>2.2998144139477514E-3</v>
      </c>
    </row>
    <row r="69" spans="2:7" x14ac:dyDescent="0.25">
      <c r="B69" s="1">
        <v>64</v>
      </c>
      <c r="C69" s="3">
        <v>4.1955269809255558E-3</v>
      </c>
      <c r="D69" s="3">
        <v>8.1825313022582287E-3</v>
      </c>
      <c r="E69" s="2"/>
      <c r="F69" s="1">
        <v>304</v>
      </c>
      <c r="G69" s="3">
        <v>3.0902181886616168E-3</v>
      </c>
    </row>
    <row r="70" spans="2:7" x14ac:dyDescent="0.25">
      <c r="B70" s="1">
        <v>65</v>
      </c>
      <c r="C70" s="3">
        <v>3.6653356753706444E-3</v>
      </c>
      <c r="D70" s="3">
        <v>9.9140347032790534E-3</v>
      </c>
      <c r="E70" s="2"/>
      <c r="F70" s="1">
        <v>305</v>
      </c>
      <c r="G70" s="3">
        <v>2.805282626264771E-3</v>
      </c>
    </row>
    <row r="71" spans="2:7" x14ac:dyDescent="0.25">
      <c r="B71" s="1">
        <v>66</v>
      </c>
      <c r="C71" s="3">
        <v>4.1368896418643598E-3</v>
      </c>
      <c r="D71" s="3">
        <v>8.8885362978025212E-3</v>
      </c>
      <c r="E71" s="2"/>
      <c r="F71" s="1">
        <v>306</v>
      </c>
      <c r="G71" s="3">
        <v>3.8196588661558971E-3</v>
      </c>
    </row>
    <row r="72" spans="2:7" x14ac:dyDescent="0.25">
      <c r="B72" s="1">
        <v>67</v>
      </c>
      <c r="C72" s="3">
        <v>5.5131078530447908E-3</v>
      </c>
      <c r="D72" s="3">
        <v>1.1075090888067742E-2</v>
      </c>
      <c r="E72" s="2"/>
      <c r="F72" s="1">
        <v>307</v>
      </c>
      <c r="G72" s="3">
        <v>2.3081338115703981E-3</v>
      </c>
    </row>
    <row r="73" spans="2:7" x14ac:dyDescent="0.25">
      <c r="B73" s="1">
        <v>68</v>
      </c>
      <c r="C73" s="3">
        <v>3.8410007140087564E-3</v>
      </c>
      <c r="D73" s="3">
        <v>1.0473061083807522E-2</v>
      </c>
      <c r="E73" s="2"/>
      <c r="F73" s="1">
        <v>308</v>
      </c>
      <c r="G73" s="3">
        <v>3.0346720160121508E-3</v>
      </c>
    </row>
    <row r="74" spans="2:7" x14ac:dyDescent="0.25">
      <c r="B74" s="1">
        <v>69</v>
      </c>
      <c r="C74" s="3">
        <v>3.7204627097405783E-3</v>
      </c>
      <c r="D74" s="3">
        <v>8.6002169952916815E-3</v>
      </c>
      <c r="E74" s="2"/>
      <c r="F74" s="1">
        <v>309</v>
      </c>
      <c r="G74" s="3">
        <v>3.1142001290475666E-3</v>
      </c>
    </row>
    <row r="75" spans="2:7" x14ac:dyDescent="0.25">
      <c r="B75" s="1">
        <v>70</v>
      </c>
      <c r="C75" s="3">
        <v>3.2983882800798423E-3</v>
      </c>
      <c r="D75" s="3">
        <v>9.3793533104906835E-3</v>
      </c>
      <c r="E75" s="2"/>
      <c r="F75" s="1">
        <v>310</v>
      </c>
      <c r="G75" s="3">
        <v>2.9278345328292901E-3</v>
      </c>
    </row>
    <row r="76" spans="2:7" x14ac:dyDescent="0.25">
      <c r="B76" s="1">
        <v>71</v>
      </c>
      <c r="C76" s="3">
        <v>3.6295801875239268E-3</v>
      </c>
      <c r="D76" s="3">
        <v>7.5975612098785721E-3</v>
      </c>
      <c r="E76" s="2"/>
      <c r="F76" s="1">
        <v>311</v>
      </c>
      <c r="G76" s="3">
        <v>2.9974940454703379E-3</v>
      </c>
    </row>
    <row r="77" spans="2:7" x14ac:dyDescent="0.25">
      <c r="B77" s="1">
        <v>72</v>
      </c>
      <c r="C77" s="3">
        <v>3.3227923154130899E-3</v>
      </c>
      <c r="D77" s="3">
        <v>1.1658516467966378E-2</v>
      </c>
      <c r="E77" s="2"/>
      <c r="F77" s="1">
        <v>312</v>
      </c>
      <c r="G77" s="3">
        <v>3.4251831231484693E-3</v>
      </c>
    </row>
    <row r="78" spans="2:7" x14ac:dyDescent="0.25">
      <c r="B78" s="1">
        <v>73</v>
      </c>
      <c r="C78" s="3">
        <v>4.1607469898036903E-3</v>
      </c>
      <c r="D78" s="3">
        <v>7.9037448360759696E-3</v>
      </c>
      <c r="E78" s="2"/>
      <c r="F78" s="1">
        <v>313</v>
      </c>
      <c r="G78" s="3">
        <v>2.2278569422022462E-3</v>
      </c>
    </row>
    <row r="79" spans="2:7" x14ac:dyDescent="0.25">
      <c r="B79" s="1">
        <v>74</v>
      </c>
      <c r="C79" s="3">
        <v>4.1504230062067949E-3</v>
      </c>
      <c r="D79" s="3">
        <v>9.6455199634476671E-3</v>
      </c>
      <c r="E79" s="2"/>
      <c r="F79" s="1">
        <v>314</v>
      </c>
      <c r="G79" s="3">
        <v>3.3010186926030749E-3</v>
      </c>
    </row>
    <row r="80" spans="2:7" x14ac:dyDescent="0.25">
      <c r="B80" s="1">
        <v>75</v>
      </c>
      <c r="C80" s="3">
        <v>4.12349669803567E-3</v>
      </c>
      <c r="D80" s="3">
        <v>9.775234886728091E-3</v>
      </c>
      <c r="E80" s="2"/>
      <c r="F80" s="1">
        <v>315</v>
      </c>
      <c r="G80" s="3">
        <v>3.1177630457884563E-3</v>
      </c>
    </row>
    <row r="81" spans="2:7" x14ac:dyDescent="0.25">
      <c r="B81" s="1">
        <v>76</v>
      </c>
      <c r="C81" s="3">
        <v>4.3582710661552873E-3</v>
      </c>
      <c r="D81" s="3">
        <v>9.7221122205387901E-3</v>
      </c>
      <c r="E81" s="2"/>
      <c r="F81" s="1">
        <v>316</v>
      </c>
      <c r="G81" s="3">
        <v>3.0099352908055906E-3</v>
      </c>
    </row>
    <row r="82" spans="2:7" x14ac:dyDescent="0.25">
      <c r="B82" s="1">
        <v>77</v>
      </c>
      <c r="C82" s="3">
        <v>3.7523515634639549E-3</v>
      </c>
      <c r="D82" s="3">
        <v>1.0449270460357516E-2</v>
      </c>
      <c r="E82" s="2"/>
      <c r="F82" s="1">
        <v>317</v>
      </c>
      <c r="G82" s="3">
        <v>3.1567454121015485E-3</v>
      </c>
    </row>
    <row r="83" spans="2:7" x14ac:dyDescent="0.25">
      <c r="B83" s="1">
        <v>78</v>
      </c>
      <c r="C83" s="3">
        <v>4.3475440271025529E-3</v>
      </c>
      <c r="D83" s="3">
        <v>6.3234706336926325E-3</v>
      </c>
      <c r="E83" s="2"/>
      <c r="F83" s="1">
        <v>318</v>
      </c>
      <c r="G83" s="3">
        <v>3.0768688480757602E-3</v>
      </c>
    </row>
    <row r="84" spans="2:7" x14ac:dyDescent="0.25">
      <c r="B84" s="1">
        <v>79</v>
      </c>
      <c r="C84" s="3">
        <v>4.627410991930315E-3</v>
      </c>
      <c r="D84" s="3">
        <v>9.4455348977091156E-3</v>
      </c>
      <c r="E84" s="2"/>
      <c r="F84" s="1">
        <v>319</v>
      </c>
      <c r="G84" s="3">
        <v>3.026856045349077E-3</v>
      </c>
    </row>
    <row r="85" spans="2:7" x14ac:dyDescent="0.25">
      <c r="B85" s="1">
        <v>80</v>
      </c>
      <c r="C85" s="3">
        <v>4.1216759137212159E-3</v>
      </c>
      <c r="D85" s="3">
        <v>6.8350431487119619E-3</v>
      </c>
      <c r="E85" s="2"/>
      <c r="F85" s="1">
        <v>320</v>
      </c>
      <c r="G85" s="3">
        <v>3.5021130305691438E-3</v>
      </c>
    </row>
    <row r="86" spans="2:7" x14ac:dyDescent="0.25">
      <c r="B86" s="1">
        <v>81</v>
      </c>
      <c r="C86" s="3">
        <v>3.9622250472863847E-3</v>
      </c>
      <c r="D86" s="3">
        <v>9.543054954075942E-3</v>
      </c>
      <c r="E86" s="2"/>
      <c r="F86" s="1">
        <v>321</v>
      </c>
      <c r="G86" s="3">
        <v>3.1661859305221001E-3</v>
      </c>
    </row>
    <row r="87" spans="2:7" x14ac:dyDescent="0.25">
      <c r="B87" s="1">
        <v>82</v>
      </c>
      <c r="C87" s="3">
        <v>3.8109997706252019E-3</v>
      </c>
      <c r="D87" s="3">
        <v>1.0141213251809722E-2</v>
      </c>
      <c r="E87" s="2"/>
      <c r="F87" s="1">
        <v>322</v>
      </c>
      <c r="G87" s="3">
        <v>3.3367574091586415E-3</v>
      </c>
    </row>
    <row r="88" spans="2:7" x14ac:dyDescent="0.25">
      <c r="B88" s="1">
        <v>83</v>
      </c>
      <c r="C88" s="3">
        <v>3.7773435437194378E-3</v>
      </c>
      <c r="D88" s="3">
        <v>5.9971659655885679E-3</v>
      </c>
      <c r="E88" s="2"/>
      <c r="F88" s="1">
        <v>323</v>
      </c>
      <c r="G88" s="3">
        <v>2.4886145734064717E-3</v>
      </c>
    </row>
    <row r="89" spans="2:7" x14ac:dyDescent="0.25">
      <c r="B89" s="1">
        <v>84</v>
      </c>
      <c r="C89" s="3">
        <v>3.8875580316895687E-3</v>
      </c>
      <c r="D89" s="3">
        <v>9.0592282704630225E-3</v>
      </c>
      <c r="E89" s="2"/>
      <c r="F89" s="1">
        <v>324</v>
      </c>
      <c r="G89" s="3">
        <v>3.0200853312185296E-3</v>
      </c>
    </row>
    <row r="90" spans="2:7" x14ac:dyDescent="0.25">
      <c r="B90" s="1">
        <v>85</v>
      </c>
      <c r="C90" s="3">
        <v>3.9880065428577064E-3</v>
      </c>
      <c r="D90" s="3">
        <v>9.5098898428869812E-3</v>
      </c>
      <c r="E90" s="2"/>
      <c r="F90" s="1">
        <v>325</v>
      </c>
      <c r="G90" s="3">
        <v>2.6354499542001796E-3</v>
      </c>
    </row>
    <row r="91" spans="2:7" x14ac:dyDescent="0.25">
      <c r="B91" s="1">
        <v>86</v>
      </c>
      <c r="C91" s="3">
        <v>3.9630806453870406E-3</v>
      </c>
      <c r="D91" s="3">
        <v>1.1893035660567493E-2</v>
      </c>
      <c r="E91" s="2"/>
      <c r="F91" s="1">
        <v>326</v>
      </c>
      <c r="G91" s="3">
        <v>2.5466863882932953E-3</v>
      </c>
    </row>
    <row r="92" spans="2:7" x14ac:dyDescent="0.25">
      <c r="B92" s="1">
        <v>87</v>
      </c>
      <c r="C92" s="3">
        <v>4.811013352900728E-3</v>
      </c>
      <c r="D92" s="3">
        <v>1.1354485133193195E-2</v>
      </c>
      <c r="E92" s="2"/>
      <c r="F92" s="1">
        <v>327</v>
      </c>
      <c r="G92" s="3">
        <v>2.6281480423476977E-3</v>
      </c>
    </row>
    <row r="93" spans="2:7" x14ac:dyDescent="0.25">
      <c r="B93" s="1">
        <v>88</v>
      </c>
      <c r="C93" s="3">
        <v>3.9674748479198952E-3</v>
      </c>
      <c r="D93" s="3">
        <v>1.0096258754551854E-2</v>
      </c>
      <c r="E93" s="2"/>
      <c r="F93" s="1">
        <v>328</v>
      </c>
      <c r="G93" s="3">
        <v>3.0423857667155564E-3</v>
      </c>
    </row>
    <row r="94" spans="2:7" x14ac:dyDescent="0.25">
      <c r="B94" s="1">
        <v>89</v>
      </c>
      <c r="C94" s="3">
        <v>3.8152747648534349E-3</v>
      </c>
      <c r="D94" s="3">
        <v>6.1373427736272149E-3</v>
      </c>
      <c r="E94" s="2"/>
      <c r="F94" s="1">
        <v>329</v>
      </c>
      <c r="G94" s="3">
        <v>2.5313349290624339E-3</v>
      </c>
    </row>
    <row r="95" spans="2:7" x14ac:dyDescent="0.25">
      <c r="B95" s="1">
        <v>90</v>
      </c>
      <c r="C95" s="3">
        <v>4.2304904274777667E-3</v>
      </c>
      <c r="D95" s="3">
        <v>7.8584703679719474E-3</v>
      </c>
      <c r="E95" s="2"/>
      <c r="F95" s="1">
        <v>330</v>
      </c>
      <c r="G95" s="3">
        <v>3.296523756581279E-3</v>
      </c>
    </row>
    <row r="96" spans="2:7" x14ac:dyDescent="0.25">
      <c r="B96" s="1">
        <v>91</v>
      </c>
      <c r="C96" s="3">
        <v>3.9238192388168901E-3</v>
      </c>
      <c r="D96" s="3">
        <v>1.0137282967235255E-2</v>
      </c>
      <c r="E96" s="2"/>
      <c r="F96" s="1">
        <v>331</v>
      </c>
      <c r="G96" s="3">
        <v>3.0290173686036786E-3</v>
      </c>
    </row>
    <row r="97" spans="2:7" x14ac:dyDescent="0.25">
      <c r="B97" s="1">
        <v>92</v>
      </c>
      <c r="C97" s="3">
        <v>3.9381594768169523E-3</v>
      </c>
      <c r="D97" s="3">
        <v>8.7840995061272426E-3</v>
      </c>
      <c r="E97" s="2"/>
      <c r="F97" s="1">
        <v>332</v>
      </c>
      <c r="G97" s="3">
        <v>3.9322692582434426E-3</v>
      </c>
    </row>
    <row r="98" spans="2:7" x14ac:dyDescent="0.25">
      <c r="B98" s="1">
        <v>93</v>
      </c>
      <c r="C98" s="3">
        <v>3.6822739990286582E-3</v>
      </c>
      <c r="D98" s="3">
        <v>1.0376686023105723E-2</v>
      </c>
      <c r="E98" s="2"/>
      <c r="F98" s="1">
        <v>333</v>
      </c>
      <c r="G98" s="3">
        <v>1.7721634331517727E-3</v>
      </c>
    </row>
    <row r="99" spans="2:7" x14ac:dyDescent="0.25">
      <c r="B99" s="1">
        <v>94</v>
      </c>
      <c r="C99" s="3">
        <v>4.1239520090929167E-3</v>
      </c>
      <c r="D99" s="3">
        <v>1.1857706020382473E-2</v>
      </c>
      <c r="E99" s="2"/>
      <c r="F99" s="1">
        <v>334</v>
      </c>
      <c r="G99" s="3">
        <v>3.2539044202740198E-3</v>
      </c>
    </row>
    <row r="100" spans="2:7" x14ac:dyDescent="0.25">
      <c r="B100" s="1">
        <v>95</v>
      </c>
      <c r="C100" s="3">
        <v>4.494126107335043E-3</v>
      </c>
      <c r="D100" s="3">
        <v>7.141150824555801E-3</v>
      </c>
      <c r="E100" s="2"/>
      <c r="F100" s="1">
        <v>335</v>
      </c>
      <c r="G100" s="3">
        <v>2.8482488127186795E-3</v>
      </c>
    </row>
    <row r="101" spans="2:7" x14ac:dyDescent="0.25">
      <c r="B101" s="1">
        <v>96</v>
      </c>
      <c r="C101" s="3">
        <v>3.5156095053888864E-3</v>
      </c>
      <c r="D101" s="3">
        <v>1.3428978496560866E-2</v>
      </c>
      <c r="E101" s="2"/>
      <c r="F101" s="1">
        <v>336</v>
      </c>
      <c r="G101" s="3">
        <v>2.6526597442365217E-3</v>
      </c>
    </row>
    <row r="102" spans="2:7" x14ac:dyDescent="0.25">
      <c r="B102" s="1">
        <v>97</v>
      </c>
      <c r="C102" s="3">
        <v>4.1206080094359551E-3</v>
      </c>
      <c r="D102" s="3">
        <v>6.9441145362571007E-3</v>
      </c>
      <c r="E102" s="2"/>
      <c r="F102" s="1">
        <v>337</v>
      </c>
      <c r="G102" s="3">
        <v>2.9592822817058515E-3</v>
      </c>
    </row>
    <row r="103" spans="2:7" x14ac:dyDescent="0.25">
      <c r="B103" s="1">
        <v>98</v>
      </c>
      <c r="C103" s="3">
        <v>4.0695180037039385E-3</v>
      </c>
      <c r="D103" s="3">
        <v>1.0517990114531825E-2</v>
      </c>
      <c r="E103" s="2"/>
      <c r="F103" s="1">
        <v>338</v>
      </c>
      <c r="G103" s="3">
        <v>3.0583756553207841E-3</v>
      </c>
    </row>
    <row r="104" spans="2:7" x14ac:dyDescent="0.25">
      <c r="B104" s="1">
        <v>99</v>
      </c>
      <c r="C104" s="3">
        <v>4.9293672093088884E-3</v>
      </c>
      <c r="D104" s="3">
        <v>1.027211990268268E-2</v>
      </c>
      <c r="E104" s="2"/>
      <c r="F104" s="1">
        <v>339</v>
      </c>
      <c r="G104" s="3">
        <v>3.6704496174277284E-3</v>
      </c>
    </row>
    <row r="105" spans="2:7" x14ac:dyDescent="0.25">
      <c r="B105" s="1">
        <v>100</v>
      </c>
      <c r="C105" s="3">
        <v>4.1867569940438184E-3</v>
      </c>
      <c r="D105" s="3">
        <v>8.6316770159836683E-3</v>
      </c>
      <c r="E105" s="2"/>
      <c r="F105" s="1">
        <v>340</v>
      </c>
      <c r="G105" s="3">
        <v>2.9130936967408242E-3</v>
      </c>
    </row>
    <row r="106" spans="2:7" x14ac:dyDescent="0.25">
      <c r="B106" s="1">
        <v>101</v>
      </c>
      <c r="C106" s="3">
        <v>4.9044065386817546E-3</v>
      </c>
      <c r="D106" s="3">
        <v>9.8252655971614311E-3</v>
      </c>
      <c r="E106" s="2"/>
      <c r="F106" s="1">
        <v>341</v>
      </c>
      <c r="G106" s="3">
        <v>2.5840557161346555E-3</v>
      </c>
    </row>
    <row r="107" spans="2:7" x14ac:dyDescent="0.25">
      <c r="B107" s="1">
        <v>102</v>
      </c>
      <c r="C107" s="3">
        <v>4.0721701157028743E-3</v>
      </c>
      <c r="D107" s="3">
        <v>8.9463994271199131E-3</v>
      </c>
      <c r="E107" s="2"/>
      <c r="F107" s="1">
        <v>342</v>
      </c>
      <c r="G107" s="3">
        <v>3.3516081370410246E-3</v>
      </c>
    </row>
    <row r="108" spans="2:7" x14ac:dyDescent="0.25">
      <c r="B108" s="1">
        <v>103</v>
      </c>
      <c r="C108" s="3">
        <v>3.6711782494336428E-3</v>
      </c>
      <c r="D108" s="3">
        <v>8.7352549693526307E-3</v>
      </c>
      <c r="E108" s="2"/>
      <c r="F108" s="1">
        <v>343</v>
      </c>
      <c r="G108" s="3">
        <v>3.1982411215758129E-3</v>
      </c>
    </row>
    <row r="109" spans="2:7" x14ac:dyDescent="0.25">
      <c r="B109" s="1">
        <v>104</v>
      </c>
      <c r="C109" s="3">
        <v>3.505046940713929E-3</v>
      </c>
      <c r="D109" s="3">
        <v>9.6434010456424371E-3</v>
      </c>
      <c r="E109" s="2"/>
      <c r="F109" s="1">
        <v>344</v>
      </c>
      <c r="G109" s="3">
        <v>2.7995015838930505E-3</v>
      </c>
    </row>
    <row r="110" spans="2:7" x14ac:dyDescent="0.25">
      <c r="B110" s="1">
        <v>105</v>
      </c>
      <c r="C110" s="3">
        <v>3.7160727054183639E-3</v>
      </c>
      <c r="D110" s="3">
        <v>1.1297280820561053E-2</v>
      </c>
      <c r="E110" s="2"/>
      <c r="F110" s="1">
        <v>345</v>
      </c>
      <c r="G110" s="3">
        <v>3.0392448330591507E-3</v>
      </c>
    </row>
    <row r="111" spans="2:7" x14ac:dyDescent="0.25">
      <c r="B111" s="1">
        <v>106</v>
      </c>
      <c r="C111" s="3">
        <v>2.7834815887804436E-3</v>
      </c>
      <c r="D111" s="3">
        <v>1.0811640601573193E-2</v>
      </c>
      <c r="E111" s="2"/>
      <c r="F111" s="1">
        <v>346</v>
      </c>
      <c r="G111" s="3">
        <v>2.9746580581263751E-3</v>
      </c>
    </row>
    <row r="112" spans="2:7" x14ac:dyDescent="0.25">
      <c r="B112" s="1">
        <v>107</v>
      </c>
      <c r="C112" s="3">
        <v>4.5879172863931925E-3</v>
      </c>
      <c r="D112" s="3">
        <v>8.5732367930260213E-3</v>
      </c>
      <c r="E112" s="2"/>
      <c r="F112" s="1">
        <v>347</v>
      </c>
      <c r="G112" s="3">
        <v>2.9590316834546631E-3</v>
      </c>
    </row>
    <row r="113" spans="2:7" x14ac:dyDescent="0.25">
      <c r="B113" s="1">
        <v>108</v>
      </c>
      <c r="C113" s="3">
        <v>4.7636818236365284E-3</v>
      </c>
      <c r="D113" s="3">
        <v>7.8978549693174034E-3</v>
      </c>
      <c r="E113" s="2"/>
      <c r="F113" s="1">
        <v>348</v>
      </c>
      <c r="G113" s="3">
        <v>3.4323236033897342E-3</v>
      </c>
    </row>
    <row r="114" spans="2:7" x14ac:dyDescent="0.25">
      <c r="B114" s="1">
        <v>109</v>
      </c>
      <c r="C114" s="3">
        <v>4.8661702015205645E-3</v>
      </c>
      <c r="D114" s="3">
        <v>1.5841448848840409E-2</v>
      </c>
      <c r="E114" s="2"/>
      <c r="F114" s="1">
        <v>349</v>
      </c>
      <c r="G114" s="3">
        <v>2.4049045652098414E-3</v>
      </c>
    </row>
    <row r="115" spans="2:7" x14ac:dyDescent="0.25">
      <c r="B115" s="1">
        <v>110</v>
      </c>
      <c r="C115" s="3">
        <v>4.2244165268663144E-3</v>
      </c>
      <c r="D115" s="3">
        <v>1.3518283804465958E-2</v>
      </c>
      <c r="E115" s="2"/>
      <c r="F115" s="1">
        <v>350</v>
      </c>
      <c r="G115" s="3">
        <v>3.3659179461233181E-3</v>
      </c>
    </row>
    <row r="116" spans="2:7" x14ac:dyDescent="0.25">
      <c r="B116" s="1">
        <v>111</v>
      </c>
      <c r="C116" s="3">
        <v>4.4442823328649768E-3</v>
      </c>
      <c r="D116" s="3">
        <v>6.8286602921944703E-3</v>
      </c>
      <c r="E116" s="2"/>
      <c r="F116" s="1">
        <v>351</v>
      </c>
      <c r="G116" s="3">
        <v>3.164742642436174E-3</v>
      </c>
    </row>
    <row r="117" spans="2:7" x14ac:dyDescent="0.25">
      <c r="B117" s="1">
        <v>112</v>
      </c>
      <c r="C117" s="3">
        <v>4.0120319799000752E-3</v>
      </c>
      <c r="D117" s="3">
        <v>1.1924439770764565E-2</v>
      </c>
      <c r="E117" s="2"/>
      <c r="F117" s="1">
        <v>352</v>
      </c>
      <c r="G117" s="3">
        <v>2.5842700180425306E-3</v>
      </c>
    </row>
    <row r="118" spans="2:7" x14ac:dyDescent="0.25">
      <c r="B118" s="1">
        <v>113</v>
      </c>
      <c r="C118" s="3">
        <v>4.4144039003359862E-3</v>
      </c>
      <c r="D118" s="3">
        <v>1.1110388227601409E-2</v>
      </c>
      <c r="E118" s="2"/>
      <c r="F118" s="1">
        <v>353</v>
      </c>
      <c r="G118" s="3">
        <v>3.3251009983677627E-3</v>
      </c>
    </row>
    <row r="119" spans="2:7" x14ac:dyDescent="0.25">
      <c r="B119" s="1">
        <v>114</v>
      </c>
      <c r="C119" s="3">
        <v>4.6807018777844499E-3</v>
      </c>
      <c r="D119" s="3">
        <v>1.1368483928707622E-2</v>
      </c>
      <c r="E119" s="2"/>
      <c r="F119" s="1">
        <v>354</v>
      </c>
      <c r="G119" s="3">
        <v>3.6957552250459183E-3</v>
      </c>
    </row>
    <row r="120" spans="2:7" x14ac:dyDescent="0.25">
      <c r="B120" s="1">
        <v>115</v>
      </c>
      <c r="C120" s="3">
        <v>3.5381676095180108E-3</v>
      </c>
      <c r="D120" s="3">
        <v>7.9665464224952798E-3</v>
      </c>
      <c r="E120" s="2"/>
      <c r="F120" s="1">
        <v>355</v>
      </c>
      <c r="G120" s="3">
        <v>3.7139179713507561E-3</v>
      </c>
    </row>
    <row r="121" spans="2:7" x14ac:dyDescent="0.25">
      <c r="B121" s="1">
        <v>116</v>
      </c>
      <c r="C121" s="3">
        <v>4.5235547173336837E-3</v>
      </c>
      <c r="D121" s="3">
        <v>1.0609375122424887E-2</v>
      </c>
      <c r="E121" s="2"/>
      <c r="F121" s="1">
        <v>356</v>
      </c>
      <c r="G121" s="3">
        <v>1.6625537324077829E-3</v>
      </c>
    </row>
    <row r="122" spans="2:7" x14ac:dyDescent="0.25">
      <c r="B122" s="1">
        <v>117</v>
      </c>
      <c r="C122" s="3">
        <v>3.6911656036394034E-3</v>
      </c>
      <c r="D122" s="3">
        <v>8.4183844711640098E-3</v>
      </c>
      <c r="E122" s="2"/>
      <c r="F122" s="1">
        <v>357</v>
      </c>
      <c r="G122" s="3">
        <v>2.8760786035777141E-3</v>
      </c>
    </row>
    <row r="123" spans="2:7" x14ac:dyDescent="0.25">
      <c r="B123" s="1">
        <v>118</v>
      </c>
      <c r="C123" s="3">
        <v>4.4678720804123126E-3</v>
      </c>
      <c r="D123" s="3">
        <v>9.6358586472266826E-3</v>
      </c>
      <c r="E123" s="2"/>
      <c r="F123" s="1">
        <v>358</v>
      </c>
      <c r="G123" s="3">
        <v>2.8499987473310012E-3</v>
      </c>
    </row>
    <row r="124" spans="2:7" x14ac:dyDescent="0.25">
      <c r="B124" s="1">
        <v>119</v>
      </c>
      <c r="C124" s="3">
        <v>4.7642531523047257E-3</v>
      </c>
      <c r="D124" s="3">
        <v>7.3653893463336128E-3</v>
      </c>
      <c r="E124" s="2"/>
      <c r="F124" s="1">
        <v>359</v>
      </c>
      <c r="G124" s="3">
        <v>2.918960010385874E-3</v>
      </c>
    </row>
    <row r="125" spans="2:7" x14ac:dyDescent="0.25">
      <c r="B125" s="1">
        <v>120</v>
      </c>
      <c r="C125" s="3">
        <v>3.7701081593742576E-3</v>
      </c>
      <c r="D125" s="3">
        <v>1.0027337271790868E-2</v>
      </c>
      <c r="E125" s="2"/>
      <c r="F125" s="1">
        <v>360</v>
      </c>
      <c r="G125" s="3">
        <v>2.9268789486457656E-3</v>
      </c>
    </row>
    <row r="126" spans="2:7" x14ac:dyDescent="0.25">
      <c r="B126" s="1">
        <v>121</v>
      </c>
      <c r="C126" s="3">
        <v>3.809092868450702E-3</v>
      </c>
      <c r="D126" s="3">
        <v>9.3183060913342337E-3</v>
      </c>
      <c r="E126" s="2"/>
      <c r="F126" s="1">
        <v>361</v>
      </c>
      <c r="G126" s="3">
        <v>3.632097581649044E-3</v>
      </c>
    </row>
    <row r="127" spans="2:7" x14ac:dyDescent="0.25">
      <c r="B127" s="1">
        <v>122</v>
      </c>
      <c r="C127" s="3">
        <v>4.0137708265233184E-3</v>
      </c>
      <c r="D127" s="3">
        <v>7.6190301997708159E-3</v>
      </c>
      <c r="E127" s="2"/>
      <c r="F127" s="1">
        <v>362</v>
      </c>
      <c r="G127" s="3">
        <v>3.0939507428987892E-3</v>
      </c>
    </row>
    <row r="128" spans="2:7" x14ac:dyDescent="0.25">
      <c r="B128" s="1">
        <v>123</v>
      </c>
      <c r="C128" s="3">
        <v>4.1958800723752377E-3</v>
      </c>
      <c r="D128" s="3">
        <v>1.0860106440388017E-2</v>
      </c>
      <c r="E128" s="2"/>
      <c r="F128" s="1">
        <v>363</v>
      </c>
      <c r="G128" s="3">
        <v>3.1582529370331896E-3</v>
      </c>
    </row>
    <row r="129" spans="2:7" x14ac:dyDescent="0.25">
      <c r="B129" s="1">
        <v>124</v>
      </c>
      <c r="C129" s="3">
        <v>3.7403760586707819E-3</v>
      </c>
      <c r="D129" s="3">
        <v>1.2370218226007536E-2</v>
      </c>
      <c r="E129" s="2"/>
      <c r="F129" s="1">
        <v>364</v>
      </c>
      <c r="G129" s="3">
        <v>2.0759013999215514E-3</v>
      </c>
    </row>
    <row r="130" spans="2:7" x14ac:dyDescent="0.25">
      <c r="B130" s="1">
        <v>125</v>
      </c>
      <c r="C130" s="3">
        <v>3.9149600624724945E-3</v>
      </c>
      <c r="D130" s="3">
        <v>9.1822592765503953E-3</v>
      </c>
      <c r="E130" s="2"/>
      <c r="F130" s="1">
        <v>365</v>
      </c>
      <c r="G130" s="3">
        <v>2.692469842449351E-3</v>
      </c>
    </row>
    <row r="131" spans="2:7" x14ac:dyDescent="0.25">
      <c r="B131" s="1">
        <v>126</v>
      </c>
      <c r="C131" s="3">
        <v>4.6960218191899675E-3</v>
      </c>
      <c r="D131" s="3">
        <v>7.5309007479545925E-3</v>
      </c>
      <c r="E131" s="2"/>
      <c r="F131" s="1">
        <v>366</v>
      </c>
      <c r="G131" s="3">
        <v>3.0490086853431401E-3</v>
      </c>
    </row>
    <row r="132" spans="2:7" x14ac:dyDescent="0.25">
      <c r="B132" s="1">
        <v>127</v>
      </c>
      <c r="C132" s="3">
        <v>4.2179715536901415E-3</v>
      </c>
      <c r="D132" s="3">
        <v>1.3094427785479187E-2</v>
      </c>
      <c r="E132" s="2"/>
      <c r="F132" s="1">
        <v>367</v>
      </c>
      <c r="G132" s="3">
        <v>3.4265310647718311E-3</v>
      </c>
    </row>
    <row r="133" spans="2:7" x14ac:dyDescent="0.25">
      <c r="B133" s="1">
        <v>128</v>
      </c>
      <c r="C133" s="3">
        <v>4.0566292053682883E-3</v>
      </c>
      <c r="D133" s="3">
        <v>9.1527666945496241E-3</v>
      </c>
      <c r="E133" s="2"/>
      <c r="F133" s="1">
        <v>368</v>
      </c>
      <c r="G133" s="3">
        <v>2.9012833893985687E-3</v>
      </c>
    </row>
    <row r="134" spans="2:7" x14ac:dyDescent="0.25">
      <c r="B134" s="1">
        <v>129</v>
      </c>
      <c r="C134" s="3">
        <v>3.9802787253466797E-3</v>
      </c>
      <c r="D134" s="3">
        <v>1.0143367193088542E-2</v>
      </c>
      <c r="E134" s="2"/>
      <c r="F134" s="1">
        <v>369</v>
      </c>
      <c r="G134" s="3">
        <v>2.6169082173259414E-3</v>
      </c>
    </row>
    <row r="135" spans="2:7" x14ac:dyDescent="0.25">
      <c r="B135" s="1">
        <v>130</v>
      </c>
      <c r="C135" s="3">
        <v>3.9907202470424461E-3</v>
      </c>
      <c r="D135" s="3">
        <v>8.0079373831810404E-3</v>
      </c>
      <c r="E135" s="2"/>
      <c r="F135" s="1">
        <v>370</v>
      </c>
      <c r="G135" s="3">
        <v>2.712188555801999E-3</v>
      </c>
    </row>
    <row r="136" spans="2:7" x14ac:dyDescent="0.25">
      <c r="B136" s="1">
        <v>131</v>
      </c>
      <c r="C136" s="3">
        <v>3.7579054719940877E-3</v>
      </c>
      <c r="D136" s="3">
        <v>9.0488007141442343E-3</v>
      </c>
      <c r="E136" s="2"/>
      <c r="F136" s="1">
        <v>371</v>
      </c>
      <c r="G136" s="3">
        <v>2.6628105554972691E-3</v>
      </c>
    </row>
    <row r="137" spans="2:7" x14ac:dyDescent="0.25">
      <c r="B137" s="1">
        <v>132</v>
      </c>
      <c r="C137" s="3">
        <v>4.1689330603369547E-3</v>
      </c>
      <c r="D137" s="3">
        <v>1.0857694023751391E-2</v>
      </c>
      <c r="E137" s="2"/>
      <c r="F137" s="1">
        <v>372</v>
      </c>
      <c r="G137" s="3">
        <v>3.0332382473489323E-3</v>
      </c>
    </row>
    <row r="138" spans="2:7" x14ac:dyDescent="0.25">
      <c r="B138" s="1">
        <v>133</v>
      </c>
      <c r="C138" s="3">
        <v>3.4493964583824487E-3</v>
      </c>
      <c r="D138" s="3">
        <v>1.0237558744305274E-2</v>
      </c>
      <c r="E138" s="2"/>
      <c r="F138" s="1">
        <v>373</v>
      </c>
      <c r="G138" s="3">
        <v>2.5132071261091001E-3</v>
      </c>
    </row>
    <row r="139" spans="2:7" x14ac:dyDescent="0.25">
      <c r="B139" s="1">
        <v>134</v>
      </c>
      <c r="C139" s="3">
        <v>4.3137685320316045E-3</v>
      </c>
      <c r="D139" s="3">
        <v>7.3311726833510411E-3</v>
      </c>
      <c r="E139" s="2"/>
      <c r="F139" s="1">
        <v>374</v>
      </c>
      <c r="G139" s="3">
        <v>3.5967765039243912E-3</v>
      </c>
    </row>
    <row r="140" spans="2:7" x14ac:dyDescent="0.25">
      <c r="B140" s="1">
        <v>135</v>
      </c>
      <c r="C140" s="3">
        <v>4.5023963697241884E-3</v>
      </c>
      <c r="D140" s="3">
        <v>9.9173164616136369E-3</v>
      </c>
      <c r="E140" s="2"/>
      <c r="F140" s="1">
        <v>375</v>
      </c>
      <c r="G140" s="3">
        <v>3.1135969727183435E-3</v>
      </c>
    </row>
    <row r="141" spans="2:7" x14ac:dyDescent="0.25">
      <c r="B141" s="1">
        <v>136</v>
      </c>
      <c r="C141" s="3">
        <v>3.852289701755828E-3</v>
      </c>
      <c r="D141" s="3">
        <v>1.1711855765188815E-2</v>
      </c>
      <c r="E141" s="2"/>
      <c r="F141" s="1">
        <v>376</v>
      </c>
      <c r="G141" s="3">
        <v>2.3982767569278871E-3</v>
      </c>
    </row>
    <row r="142" spans="2:7" x14ac:dyDescent="0.25">
      <c r="B142" s="1">
        <v>137</v>
      </c>
      <c r="C142" s="3">
        <v>4.1274622527274303E-3</v>
      </c>
      <c r="D142" s="3">
        <v>9.5022310158055633E-3</v>
      </c>
      <c r="E142" s="2"/>
      <c r="F142" s="1">
        <v>377</v>
      </c>
      <c r="G142" s="3">
        <v>3.0721217532768464E-3</v>
      </c>
    </row>
    <row r="143" spans="2:7" x14ac:dyDescent="0.25">
      <c r="B143" s="1">
        <v>138</v>
      </c>
      <c r="C143" s="3">
        <v>4.1427462392593069E-3</v>
      </c>
      <c r="D143" s="3">
        <v>9.5482694062816072E-3</v>
      </c>
      <c r="E143" s="2"/>
      <c r="F143" s="1">
        <v>378</v>
      </c>
      <c r="G143" s="3">
        <v>2.8266106518301409E-3</v>
      </c>
    </row>
    <row r="144" spans="2:7" x14ac:dyDescent="0.25">
      <c r="B144" s="1">
        <v>139</v>
      </c>
      <c r="C144" s="3">
        <v>4.5078381631210576E-3</v>
      </c>
      <c r="D144" s="3">
        <v>1.2054200582684003E-2</v>
      </c>
      <c r="E144" s="2"/>
      <c r="F144" s="1">
        <v>379</v>
      </c>
      <c r="G144" s="3">
        <v>3.4495154019059623E-3</v>
      </c>
    </row>
    <row r="145" spans="2:7" x14ac:dyDescent="0.25">
      <c r="B145" s="1">
        <v>140</v>
      </c>
      <c r="C145" s="3">
        <v>4.2539016028593805E-3</v>
      </c>
      <c r="D145" s="3">
        <v>7.1577487624651269E-3</v>
      </c>
      <c r="E145" s="2"/>
      <c r="F145" s="1">
        <v>380</v>
      </c>
      <c r="G145" s="3">
        <v>3.0777511864129685E-3</v>
      </c>
    </row>
    <row r="146" spans="2:7" x14ac:dyDescent="0.25">
      <c r="B146" s="1">
        <v>141</v>
      </c>
      <c r="C146" s="3">
        <v>3.9539833039342652E-3</v>
      </c>
      <c r="D146" s="3">
        <v>1.3177902808009501E-2</v>
      </c>
      <c r="E146" s="2"/>
      <c r="F146" s="1">
        <v>381</v>
      </c>
      <c r="G146" s="3">
        <v>3.4279737258953065E-3</v>
      </c>
    </row>
    <row r="147" spans="2:7" x14ac:dyDescent="0.25">
      <c r="B147" s="1">
        <v>142</v>
      </c>
      <c r="C147" s="3">
        <v>4.7183599051122491E-3</v>
      </c>
      <c r="D147" s="3">
        <v>9.4657170611358674E-3</v>
      </c>
      <c r="E147" s="2"/>
      <c r="F147" s="1">
        <v>382</v>
      </c>
      <c r="G147" s="3">
        <v>2.6130185874430859E-3</v>
      </c>
    </row>
    <row r="148" spans="2:7" x14ac:dyDescent="0.25">
      <c r="B148" s="1">
        <v>143</v>
      </c>
      <c r="C148" s="3">
        <v>4.2245263675510401E-3</v>
      </c>
      <c r="D148" s="3">
        <v>8.6277584569718607E-3</v>
      </c>
      <c r="E148" s="2"/>
      <c r="F148" s="1">
        <v>383</v>
      </c>
      <c r="G148" s="3">
        <v>3.278211460974663E-3</v>
      </c>
    </row>
    <row r="149" spans="2:7" x14ac:dyDescent="0.25">
      <c r="B149" s="1">
        <v>144</v>
      </c>
      <c r="C149" s="3">
        <v>4.2227087395115175E-3</v>
      </c>
      <c r="D149" s="3">
        <v>9.1827799389107966E-3</v>
      </c>
      <c r="E149" s="2"/>
      <c r="F149" s="1">
        <v>384</v>
      </c>
      <c r="G149" s="3">
        <v>2.8108691132439326E-3</v>
      </c>
    </row>
    <row r="150" spans="2:7" x14ac:dyDescent="0.25">
      <c r="B150" s="1">
        <v>145</v>
      </c>
      <c r="C150" s="3">
        <v>4.3416601715269487E-3</v>
      </c>
      <c r="D150" s="3">
        <v>1.0811557000420462E-2</v>
      </c>
      <c r="E150" s="2"/>
      <c r="F150" s="1">
        <v>385</v>
      </c>
      <c r="G150" s="3">
        <v>3.117150239286823E-3</v>
      </c>
    </row>
    <row r="151" spans="2:7" x14ac:dyDescent="0.25">
      <c r="B151" s="1">
        <v>146</v>
      </c>
      <c r="C151" s="3">
        <v>4.2732491771343565E-3</v>
      </c>
      <c r="D151" s="3">
        <v>9.624357054603962E-3</v>
      </c>
      <c r="E151" s="2"/>
      <c r="F151" s="1">
        <v>386</v>
      </c>
      <c r="G151" s="3">
        <v>2.8849148643455471E-3</v>
      </c>
    </row>
    <row r="152" spans="2:7" x14ac:dyDescent="0.25">
      <c r="B152" s="1">
        <v>147</v>
      </c>
      <c r="C152" s="3">
        <v>4.0685520400587294E-3</v>
      </c>
      <c r="D152" s="3">
        <v>9.8568563758548531E-3</v>
      </c>
      <c r="E152" s="2"/>
      <c r="F152" s="1">
        <v>387</v>
      </c>
      <c r="G152" s="3">
        <v>2.7445522893756484E-3</v>
      </c>
    </row>
    <row r="153" spans="2:7" x14ac:dyDescent="0.25">
      <c r="B153" s="1">
        <v>148</v>
      </c>
      <c r="C153" s="3">
        <v>3.4828145787249177E-3</v>
      </c>
      <c r="D153" s="3">
        <v>9.9008927142391484E-3</v>
      </c>
      <c r="E153" s="2"/>
      <c r="F153" s="1">
        <v>388</v>
      </c>
      <c r="G153" s="3">
        <v>3.466021330577202E-3</v>
      </c>
    </row>
    <row r="154" spans="2:7" x14ac:dyDescent="0.25">
      <c r="B154" s="1">
        <v>149</v>
      </c>
      <c r="C154" s="3">
        <v>4.2104493949015722E-3</v>
      </c>
      <c r="D154" s="3">
        <v>9.1209270992107586E-3</v>
      </c>
      <c r="E154" s="2"/>
      <c r="F154" s="1">
        <v>389</v>
      </c>
      <c r="G154" s="3">
        <v>2.8435241351647978E-3</v>
      </c>
    </row>
    <row r="155" spans="2:7" x14ac:dyDescent="0.25">
      <c r="B155" s="1">
        <v>150</v>
      </c>
      <c r="C155" s="3">
        <v>3.3780832302996956E-3</v>
      </c>
      <c r="D155" s="3">
        <v>9.8732637465186925E-3</v>
      </c>
      <c r="E155" s="2"/>
      <c r="F155" s="1">
        <v>390</v>
      </c>
      <c r="G155" s="3">
        <v>3.2451052097063823E-3</v>
      </c>
    </row>
    <row r="156" spans="2:7" x14ac:dyDescent="0.25">
      <c r="B156" s="1">
        <v>151</v>
      </c>
      <c r="C156" s="3">
        <v>4.7433981739248982E-3</v>
      </c>
      <c r="D156" s="3">
        <v>7.5975774786339644E-3</v>
      </c>
      <c r="E156" s="2"/>
      <c r="F156" s="1">
        <v>391</v>
      </c>
      <c r="G156" s="3">
        <v>3.1781700233158156E-3</v>
      </c>
    </row>
    <row r="157" spans="2:7" x14ac:dyDescent="0.25">
      <c r="B157" s="1">
        <v>152</v>
      </c>
      <c r="C157" s="3">
        <v>3.7696840048129818E-3</v>
      </c>
      <c r="D157" s="3">
        <v>8.9036157205378587E-3</v>
      </c>
      <c r="E157" s="2"/>
      <c r="F157" s="1">
        <v>392</v>
      </c>
      <c r="G157" s="3">
        <v>3.2849769905851697E-3</v>
      </c>
    </row>
    <row r="158" spans="2:7" x14ac:dyDescent="0.25">
      <c r="B158" s="1">
        <v>153</v>
      </c>
      <c r="C158" s="3">
        <v>4.5124343561366307E-3</v>
      </c>
      <c r="D158" s="3">
        <v>8.7283329470208698E-3</v>
      </c>
      <c r="E158" s="2"/>
      <c r="F158" s="1">
        <v>393</v>
      </c>
      <c r="G158" s="3">
        <v>2.3055410076822788E-3</v>
      </c>
    </row>
    <row r="159" spans="2:7" x14ac:dyDescent="0.25">
      <c r="B159" s="1">
        <v>154</v>
      </c>
      <c r="C159" s="3">
        <v>3.9927225428745723E-3</v>
      </c>
      <c r="D159" s="3">
        <v>8.1393680325138173E-3</v>
      </c>
      <c r="E159" s="2"/>
      <c r="F159" s="1">
        <v>394</v>
      </c>
      <c r="G159" s="3">
        <v>2.2407166666831664E-3</v>
      </c>
    </row>
    <row r="160" spans="2:7" x14ac:dyDescent="0.25">
      <c r="B160" s="1">
        <v>155</v>
      </c>
      <c r="C160" s="3">
        <v>3.7573583866864456E-3</v>
      </c>
      <c r="D160" s="3">
        <v>5.6914272553478164E-3</v>
      </c>
      <c r="E160" s="2"/>
      <c r="F160" s="1">
        <v>395</v>
      </c>
      <c r="G160" s="3">
        <v>2.523783488475232E-3</v>
      </c>
    </row>
    <row r="161" spans="2:7" x14ac:dyDescent="0.25">
      <c r="B161" s="1">
        <v>156</v>
      </c>
      <c r="C161" s="3">
        <v>4.0718380075993755E-3</v>
      </c>
      <c r="D161" s="3">
        <v>9.6704068680460806E-3</v>
      </c>
      <c r="E161" s="2"/>
      <c r="F161" s="1">
        <v>396</v>
      </c>
      <c r="G161" s="3">
        <v>2.7738962333719005E-3</v>
      </c>
    </row>
    <row r="162" spans="2:7" x14ac:dyDescent="0.25">
      <c r="B162" s="1">
        <v>157</v>
      </c>
      <c r="C162" s="3">
        <v>3.6304730913882411E-3</v>
      </c>
      <c r="D162" s="3">
        <v>1.1752509422036452E-2</v>
      </c>
      <c r="E162" s="2"/>
      <c r="F162" s="1">
        <v>397</v>
      </c>
      <c r="G162" s="3">
        <v>3.7867421297737825E-3</v>
      </c>
    </row>
    <row r="163" spans="2:7" x14ac:dyDescent="0.25">
      <c r="B163" s="1">
        <v>158</v>
      </c>
      <c r="C163" s="3">
        <v>3.6888268752865343E-3</v>
      </c>
      <c r="D163" s="3">
        <v>8.9322416543963119E-3</v>
      </c>
      <c r="E163" s="2"/>
      <c r="F163" s="1">
        <v>398</v>
      </c>
      <c r="G163" s="3">
        <v>2.7877425990539117E-3</v>
      </c>
    </row>
    <row r="164" spans="2:7" x14ac:dyDescent="0.25">
      <c r="B164" s="1">
        <v>159</v>
      </c>
      <c r="C164" s="3">
        <v>3.9441844962939242E-3</v>
      </c>
      <c r="D164" s="3">
        <v>1.0224700365952513E-2</v>
      </c>
      <c r="E164" s="2"/>
      <c r="F164" s="1">
        <v>399</v>
      </c>
      <c r="G164" s="3">
        <v>3.4224557228661164E-3</v>
      </c>
    </row>
    <row r="165" spans="2:7" x14ac:dyDescent="0.25">
      <c r="B165" s="1">
        <v>160</v>
      </c>
      <c r="C165" s="3">
        <v>3.8397853133700496E-3</v>
      </c>
      <c r="D165" s="3">
        <v>7.3423224388675518E-3</v>
      </c>
      <c r="E165" s="2"/>
      <c r="F165" s="1">
        <v>400</v>
      </c>
      <c r="G165" s="3">
        <v>2.8066670293230931E-3</v>
      </c>
    </row>
    <row r="166" spans="2:7" x14ac:dyDescent="0.25">
      <c r="B166" s="1">
        <v>161</v>
      </c>
      <c r="C166" s="3">
        <v>4.6644321117950815E-3</v>
      </c>
      <c r="D166" s="3">
        <v>1.003453325988536E-2</v>
      </c>
      <c r="E166" s="2"/>
      <c r="F166" s="1">
        <v>401</v>
      </c>
      <c r="G166" s="3">
        <v>3.340281912205232E-3</v>
      </c>
    </row>
    <row r="167" spans="2:7" x14ac:dyDescent="0.25">
      <c r="B167" s="1">
        <v>162</v>
      </c>
      <c r="C167" s="3">
        <v>3.6017974954691643E-3</v>
      </c>
      <c r="D167" s="3">
        <v>1.234705184008989E-2</v>
      </c>
      <c r="E167" s="2"/>
      <c r="F167" s="1">
        <v>402</v>
      </c>
      <c r="G167" s="3">
        <v>2.9972601827608393E-3</v>
      </c>
    </row>
    <row r="168" spans="2:7" x14ac:dyDescent="0.25">
      <c r="B168" s="1">
        <v>163</v>
      </c>
      <c r="C168" s="3">
        <v>4.2006146719231578E-3</v>
      </c>
      <c r="D168" s="3">
        <v>5.5030796437562333E-3</v>
      </c>
      <c r="E168" s="2"/>
      <c r="F168" s="1">
        <v>403</v>
      </c>
      <c r="G168" s="3">
        <v>2.7897406037691933E-3</v>
      </c>
    </row>
    <row r="169" spans="2:7" x14ac:dyDescent="0.25">
      <c r="B169" s="1">
        <v>164</v>
      </c>
      <c r="C169" s="3">
        <v>4.1054690612032704E-3</v>
      </c>
      <c r="D169" s="3">
        <v>8.0991374581139818E-3</v>
      </c>
      <c r="E169" s="2"/>
      <c r="F169" s="1">
        <v>404</v>
      </c>
      <c r="G169" s="3">
        <v>2.7749522232843236E-3</v>
      </c>
    </row>
    <row r="170" spans="2:7" x14ac:dyDescent="0.25">
      <c r="B170" s="1">
        <v>165</v>
      </c>
      <c r="C170" s="3">
        <v>4.4071803322121303E-3</v>
      </c>
      <c r="D170" s="3">
        <v>8.6785137816585561E-3</v>
      </c>
      <c r="E170" s="2"/>
      <c r="F170" s="1">
        <v>405</v>
      </c>
      <c r="G170" s="3">
        <v>3.6154953309648743E-3</v>
      </c>
    </row>
    <row r="171" spans="2:7" x14ac:dyDescent="0.25">
      <c r="B171" s="1">
        <v>166</v>
      </c>
      <c r="C171" s="3">
        <v>3.5629818879454947E-3</v>
      </c>
      <c r="D171" s="3">
        <v>6.5441650892234613E-3</v>
      </c>
      <c r="E171" s="2"/>
      <c r="F171" s="1">
        <v>406</v>
      </c>
      <c r="G171" s="3">
        <v>2.8061432608490829E-3</v>
      </c>
    </row>
    <row r="172" spans="2:7" x14ac:dyDescent="0.25">
      <c r="B172" s="1">
        <v>167</v>
      </c>
      <c r="C172" s="3">
        <v>4.8982411226243588E-3</v>
      </c>
      <c r="D172" s="3">
        <v>1.2265175670938265E-2</v>
      </c>
      <c r="E172" s="2"/>
      <c r="F172" s="1">
        <v>407</v>
      </c>
      <c r="G172" s="3">
        <v>3.0249026262778285E-3</v>
      </c>
    </row>
    <row r="173" spans="2:7" x14ac:dyDescent="0.25">
      <c r="B173" s="1">
        <v>168</v>
      </c>
      <c r="C173" s="3">
        <v>4.1061035230255827E-3</v>
      </c>
      <c r="D173" s="3">
        <v>6.3456431741934927E-3</v>
      </c>
      <c r="E173" s="2"/>
      <c r="F173" s="1">
        <v>408</v>
      </c>
      <c r="G173" s="3">
        <v>3.0683266961389895E-3</v>
      </c>
    </row>
    <row r="174" spans="2:7" x14ac:dyDescent="0.25">
      <c r="B174" s="1">
        <v>169</v>
      </c>
      <c r="C174" s="3">
        <v>3.0785132846543441E-3</v>
      </c>
      <c r="D174" s="3">
        <v>7.9188937187409589E-3</v>
      </c>
      <c r="E174" s="2"/>
      <c r="F174" s="1">
        <v>409</v>
      </c>
      <c r="G174" s="3">
        <v>2.9504424076622817E-3</v>
      </c>
    </row>
    <row r="175" spans="2:7" x14ac:dyDescent="0.25">
      <c r="B175" s="1">
        <v>170</v>
      </c>
      <c r="C175" s="3">
        <v>4.4823092840958435E-3</v>
      </c>
      <c r="D175" s="3">
        <v>6.1041859797493422E-3</v>
      </c>
      <c r="E175" s="2"/>
      <c r="F175" s="1">
        <v>410</v>
      </c>
      <c r="G175" s="3">
        <v>3.892330984777247E-3</v>
      </c>
    </row>
    <row r="176" spans="2:7" x14ac:dyDescent="0.25">
      <c r="B176" s="1">
        <v>171</v>
      </c>
      <c r="C176" s="3">
        <v>3.6975249694590102E-3</v>
      </c>
      <c r="D176" s="3">
        <v>9.9131059397304742E-3</v>
      </c>
      <c r="E176" s="2"/>
      <c r="F176" s="1">
        <v>411</v>
      </c>
      <c r="G176" s="3">
        <v>2.4336341084413627E-3</v>
      </c>
    </row>
    <row r="177" spans="2:7" x14ac:dyDescent="0.25">
      <c r="B177" s="1">
        <v>172</v>
      </c>
      <c r="C177" s="3">
        <v>3.6169075520689278E-3</v>
      </c>
      <c r="D177" s="3">
        <v>1.218324682119613E-2</v>
      </c>
      <c r="E177" s="2"/>
      <c r="F177" s="1">
        <v>412</v>
      </c>
      <c r="G177" s="3">
        <v>2.795523793825199E-3</v>
      </c>
    </row>
    <row r="178" spans="2:7" x14ac:dyDescent="0.25">
      <c r="B178" s="1">
        <v>173</v>
      </c>
      <c r="C178" s="3">
        <v>3.7647581225870846E-3</v>
      </c>
      <c r="D178" s="3">
        <v>1.170025611897745E-2</v>
      </c>
      <c r="E178" s="2"/>
      <c r="F178" s="1">
        <v>413</v>
      </c>
      <c r="G178" s="3">
        <v>2.3043097567862101E-3</v>
      </c>
    </row>
    <row r="179" spans="2:7" x14ac:dyDescent="0.25">
      <c r="B179" s="1">
        <v>174</v>
      </c>
      <c r="C179" s="3">
        <v>3.3324592183674798E-3</v>
      </c>
      <c r="D179" s="3">
        <v>1.188322838828248E-2</v>
      </c>
      <c r="E179" s="2"/>
      <c r="F179" s="1">
        <v>414</v>
      </c>
      <c r="G179" s="3">
        <v>3.5833663664561915E-3</v>
      </c>
    </row>
    <row r="180" spans="2:7" x14ac:dyDescent="0.25">
      <c r="B180" s="1">
        <v>175</v>
      </c>
      <c r="C180" s="3">
        <v>4.1734579664306388E-3</v>
      </c>
      <c r="D180" s="3">
        <v>1.1855924574322808E-2</v>
      </c>
      <c r="E180" s="2"/>
      <c r="F180" s="1">
        <v>415</v>
      </c>
      <c r="G180" s="3">
        <v>2.8044490364971574E-3</v>
      </c>
    </row>
    <row r="181" spans="2:7" x14ac:dyDescent="0.25">
      <c r="B181" s="1">
        <v>176</v>
      </c>
      <c r="C181" s="3">
        <v>4.166790718914644E-3</v>
      </c>
      <c r="D181" s="3">
        <v>8.4983388126612502E-3</v>
      </c>
      <c r="E181" s="2"/>
      <c r="F181" s="1">
        <v>416</v>
      </c>
      <c r="G181" s="3">
        <v>2.7924824571389333E-3</v>
      </c>
    </row>
    <row r="182" spans="2:7" x14ac:dyDescent="0.25">
      <c r="B182" s="1">
        <v>177</v>
      </c>
      <c r="C182" s="3">
        <v>3.9234471917036304E-3</v>
      </c>
      <c r="D182" s="3">
        <v>9.1273910296475868E-3</v>
      </c>
      <c r="E182" s="2"/>
      <c r="F182" s="1">
        <v>417</v>
      </c>
      <c r="G182" s="3">
        <v>3.3483585734557274E-3</v>
      </c>
    </row>
    <row r="183" spans="2:7" x14ac:dyDescent="0.25">
      <c r="B183" s="1">
        <v>178</v>
      </c>
      <c r="C183" s="3">
        <v>3.2820507150596373E-3</v>
      </c>
      <c r="D183" s="3">
        <v>1.1626515134443412E-2</v>
      </c>
      <c r="E183" s="2"/>
      <c r="F183" s="1">
        <v>418</v>
      </c>
      <c r="G183" s="3">
        <v>2.7773874025825112E-3</v>
      </c>
    </row>
    <row r="184" spans="2:7" x14ac:dyDescent="0.25">
      <c r="B184" s="1">
        <v>179</v>
      </c>
      <c r="C184" s="3">
        <v>4.0872555272379353E-3</v>
      </c>
      <c r="D184" s="3">
        <v>1.1670930432910355E-2</v>
      </c>
      <c r="E184" s="2"/>
      <c r="F184" s="1">
        <v>419</v>
      </c>
      <c r="G184" s="3">
        <v>3.7512833943353615E-3</v>
      </c>
    </row>
    <row r="185" spans="2:7" x14ac:dyDescent="0.25">
      <c r="B185" s="1">
        <v>180</v>
      </c>
      <c r="C185" s="3">
        <v>4.7281860297654268E-3</v>
      </c>
      <c r="D185" s="3">
        <v>8.82662642175191E-3</v>
      </c>
      <c r="E185" s="2"/>
      <c r="F185" s="1">
        <v>420</v>
      </c>
      <c r="G185" s="3">
        <v>2.8778137698695565E-3</v>
      </c>
    </row>
    <row r="186" spans="2:7" x14ac:dyDescent="0.25">
      <c r="B186" s="1">
        <v>181</v>
      </c>
      <c r="C186" s="3">
        <v>3.7484902580399971E-3</v>
      </c>
      <c r="D186" s="3">
        <v>6.4707850378479511E-3</v>
      </c>
      <c r="E186" s="2"/>
      <c r="F186" s="1">
        <v>421</v>
      </c>
      <c r="G186" s="3">
        <v>2.0165385116568055E-3</v>
      </c>
    </row>
    <row r="187" spans="2:7" x14ac:dyDescent="0.25">
      <c r="B187" s="1">
        <v>182</v>
      </c>
      <c r="C187" s="3">
        <v>4.0617480544720393E-3</v>
      </c>
      <c r="D187" s="3">
        <v>9.659914576968744E-3</v>
      </c>
      <c r="E187" s="2"/>
      <c r="F187" s="1">
        <v>422</v>
      </c>
      <c r="G187" s="3">
        <v>2.9297118248000965E-3</v>
      </c>
    </row>
    <row r="188" spans="2:7" x14ac:dyDescent="0.25">
      <c r="B188" s="1">
        <v>183</v>
      </c>
      <c r="C188" s="3">
        <v>3.977764961193629E-3</v>
      </c>
      <c r="D188" s="3">
        <v>9.8595718603807329E-3</v>
      </c>
      <c r="E188" s="2"/>
      <c r="F188" s="1">
        <v>423</v>
      </c>
      <c r="G188" s="3">
        <v>3.2686411075922954E-3</v>
      </c>
    </row>
    <row r="189" spans="2:7" x14ac:dyDescent="0.25">
      <c r="B189" s="1">
        <v>184</v>
      </c>
      <c r="C189" s="3">
        <v>4.3177252659162123E-3</v>
      </c>
      <c r="D189" s="3">
        <v>8.9526009012491463E-3</v>
      </c>
      <c r="E189" s="2"/>
      <c r="F189" s="1">
        <v>424</v>
      </c>
      <c r="G189" s="3">
        <v>3.2626494461045342E-3</v>
      </c>
    </row>
    <row r="190" spans="2:7" x14ac:dyDescent="0.25">
      <c r="B190" s="1">
        <v>185</v>
      </c>
      <c r="C190" s="3">
        <v>4.7131012796788763E-3</v>
      </c>
      <c r="D190" s="3">
        <v>4.377806493583972E-3</v>
      </c>
      <c r="E190" s="2"/>
      <c r="F190" s="1">
        <v>425</v>
      </c>
      <c r="G190" s="3">
        <v>2.5372383076875246E-3</v>
      </c>
    </row>
    <row r="191" spans="2:7" x14ac:dyDescent="0.25">
      <c r="B191" s="1">
        <v>186</v>
      </c>
      <c r="C191" s="3">
        <v>3.1255380406060647E-3</v>
      </c>
      <c r="D191" s="3">
        <v>1.0154311986009554E-2</v>
      </c>
      <c r="E191" s="2"/>
      <c r="F191" s="1">
        <v>426</v>
      </c>
      <c r="G191" s="3">
        <v>2.4552796816785403E-3</v>
      </c>
    </row>
    <row r="192" spans="2:7" x14ac:dyDescent="0.25">
      <c r="B192" s="1">
        <v>187</v>
      </c>
      <c r="C192" s="3">
        <v>3.3167696324767314E-3</v>
      </c>
      <c r="D192" s="3">
        <v>9.9762356423391055E-3</v>
      </c>
      <c r="E192" s="2"/>
      <c r="F192" s="1">
        <v>427</v>
      </c>
      <c r="G192" s="3">
        <v>3.0948772628424724E-3</v>
      </c>
    </row>
    <row r="193" spans="2:7" x14ac:dyDescent="0.25">
      <c r="B193" s="1">
        <v>188</v>
      </c>
      <c r="C193" s="3">
        <v>5.1742018342103837E-3</v>
      </c>
      <c r="D193" s="3">
        <v>6.8324059587976738E-3</v>
      </c>
      <c r="E193" s="2"/>
      <c r="F193" s="1">
        <v>428</v>
      </c>
      <c r="G193" s="3">
        <v>2.7951065204216475E-3</v>
      </c>
    </row>
    <row r="194" spans="2:7" x14ac:dyDescent="0.25">
      <c r="B194" s="1">
        <v>189</v>
      </c>
      <c r="C194" s="3">
        <v>4.1482685245043376E-3</v>
      </c>
      <c r="D194" s="3">
        <v>8.2048814187862876E-3</v>
      </c>
      <c r="E194" s="2"/>
      <c r="F194" s="1">
        <v>429</v>
      </c>
      <c r="G194" s="3">
        <v>2.9806857023444849E-3</v>
      </c>
    </row>
    <row r="195" spans="2:7" x14ac:dyDescent="0.25">
      <c r="B195" s="1">
        <v>190</v>
      </c>
      <c r="C195" s="3">
        <v>3.363538085007957E-3</v>
      </c>
      <c r="D195" s="3">
        <v>9.2106786561435873E-3</v>
      </c>
      <c r="E195" s="2"/>
      <c r="F195" s="1">
        <v>430</v>
      </c>
      <c r="G195" s="3">
        <v>3.3093926593602599E-3</v>
      </c>
    </row>
    <row r="196" spans="2:7" x14ac:dyDescent="0.25">
      <c r="B196" s="1">
        <v>191</v>
      </c>
      <c r="C196" s="3">
        <v>3.498147017814395E-3</v>
      </c>
      <c r="D196" s="3">
        <v>6.7136416872267688E-3</v>
      </c>
      <c r="E196" s="2"/>
      <c r="F196" s="1">
        <v>431</v>
      </c>
      <c r="G196" s="3">
        <v>2.7404423207610532E-3</v>
      </c>
    </row>
    <row r="197" spans="2:7" x14ac:dyDescent="0.25">
      <c r="B197" s="1">
        <v>192</v>
      </c>
      <c r="C197" s="3">
        <v>4.2469147969293195E-3</v>
      </c>
      <c r="D197" s="3">
        <v>5.1780902595652102E-3</v>
      </c>
      <c r="E197" s="2"/>
      <c r="F197" s="1">
        <v>432</v>
      </c>
      <c r="G197" s="3">
        <v>3.517782628381472E-3</v>
      </c>
    </row>
    <row r="198" spans="2:7" x14ac:dyDescent="0.25">
      <c r="B198" s="1">
        <v>193</v>
      </c>
      <c r="C198" s="3">
        <v>3.8612353361736299E-3</v>
      </c>
      <c r="D198" s="3">
        <v>1.0747513531117314E-2</v>
      </c>
      <c r="E198" s="2"/>
      <c r="F198" s="1">
        <v>433</v>
      </c>
      <c r="G198" s="3">
        <v>2.8429042690420593E-3</v>
      </c>
    </row>
    <row r="199" spans="2:7" x14ac:dyDescent="0.25">
      <c r="B199" s="1">
        <v>194</v>
      </c>
      <c r="C199" s="3">
        <v>4.1579245004570616E-3</v>
      </c>
      <c r="D199" s="3">
        <v>1.1558230884450779E-2</v>
      </c>
      <c r="E199" s="2"/>
      <c r="F199" s="1">
        <v>434</v>
      </c>
      <c r="G199" s="3">
        <v>3.3537571568244E-3</v>
      </c>
    </row>
    <row r="200" spans="2:7" x14ac:dyDescent="0.25">
      <c r="B200" s="1">
        <v>195</v>
      </c>
      <c r="C200" s="3">
        <v>3.8504084803517558E-3</v>
      </c>
      <c r="D200" s="3">
        <v>6.5569176522623941E-3</v>
      </c>
      <c r="E200" s="2"/>
      <c r="F200" s="1">
        <v>435</v>
      </c>
      <c r="G200" s="3">
        <v>3.0544688675129385E-3</v>
      </c>
    </row>
    <row r="201" spans="2:7" x14ac:dyDescent="0.25">
      <c r="B201" s="1">
        <v>196</v>
      </c>
      <c r="C201" s="3">
        <v>3.8216471822326279E-3</v>
      </c>
      <c r="D201" s="3">
        <v>1.0734565068889196E-2</v>
      </c>
      <c r="E201" s="2"/>
      <c r="F201" s="1">
        <v>436</v>
      </c>
      <c r="G201" s="3">
        <v>2.8350440519706202E-3</v>
      </c>
    </row>
    <row r="202" spans="2:7" x14ac:dyDescent="0.25">
      <c r="B202" s="1">
        <v>197</v>
      </c>
      <c r="C202" s="3">
        <v>4.1055771613177283E-3</v>
      </c>
      <c r="D202" s="3">
        <v>9.1930430645448778E-3</v>
      </c>
      <c r="E202" s="2"/>
      <c r="F202" s="1">
        <v>437</v>
      </c>
      <c r="G202" s="3">
        <v>3.183448054656E-3</v>
      </c>
    </row>
    <row r="203" spans="2:7" x14ac:dyDescent="0.25">
      <c r="B203" s="1">
        <v>198</v>
      </c>
      <c r="C203" s="3">
        <v>3.7808155893724548E-3</v>
      </c>
      <c r="D203" s="3">
        <v>8.5043911994895499E-3</v>
      </c>
      <c r="E203" s="2"/>
      <c r="F203" s="1">
        <v>438</v>
      </c>
      <c r="G203" s="3">
        <v>2.4080700475320313E-3</v>
      </c>
    </row>
    <row r="204" spans="2:7" x14ac:dyDescent="0.25">
      <c r="B204" s="1">
        <v>199</v>
      </c>
      <c r="C204" s="3">
        <v>4.1776072334317365E-3</v>
      </c>
      <c r="D204" s="3">
        <v>8.062356357504373E-3</v>
      </c>
      <c r="E204" s="2"/>
      <c r="F204" s="1">
        <v>439</v>
      </c>
      <c r="G204" s="3">
        <v>2.3347304434324411E-3</v>
      </c>
    </row>
    <row r="205" spans="2:7" x14ac:dyDescent="0.25">
      <c r="B205" s="1">
        <v>200</v>
      </c>
      <c r="C205" s="3">
        <v>2.6299058470377864E-3</v>
      </c>
      <c r="D205" s="3">
        <v>9.8323825375608541E-3</v>
      </c>
      <c r="E205" s="2"/>
      <c r="F205" s="1">
        <v>440</v>
      </c>
      <c r="G205" s="3">
        <v>3.698539172721416E-3</v>
      </c>
    </row>
    <row r="206" spans="2:7" x14ac:dyDescent="0.25">
      <c r="B206" s="1">
        <v>201</v>
      </c>
      <c r="C206" s="3">
        <v>4.296292504565982E-3</v>
      </c>
      <c r="D206" s="3">
        <v>9.8764833612254178E-3</v>
      </c>
      <c r="E206" s="2"/>
      <c r="F206" s="1">
        <v>441</v>
      </c>
      <c r="G206" s="3">
        <v>3.3015630624052216E-3</v>
      </c>
    </row>
    <row r="207" spans="2:7" x14ac:dyDescent="0.25">
      <c r="B207" s="1">
        <v>202</v>
      </c>
      <c r="C207" s="3">
        <v>3.6763360586065724E-3</v>
      </c>
      <c r="D207" s="3">
        <v>9.8076679265527347E-3</v>
      </c>
      <c r="E207" s="2"/>
      <c r="F207" s="1">
        <v>442</v>
      </c>
      <c r="G207" s="3">
        <v>2.6656687901575379E-3</v>
      </c>
    </row>
    <row r="208" spans="2:7" x14ac:dyDescent="0.25">
      <c r="B208" s="1">
        <v>203</v>
      </c>
      <c r="C208" s="3">
        <v>3.9655003520367134E-3</v>
      </c>
      <c r="D208" s="3">
        <v>8.5983446825701939E-3</v>
      </c>
      <c r="E208" s="2"/>
      <c r="F208" s="1">
        <v>443</v>
      </c>
      <c r="G208" s="3">
        <v>2.9573942026685377E-3</v>
      </c>
    </row>
    <row r="209" spans="2:7" x14ac:dyDescent="0.25">
      <c r="B209" s="1">
        <v>204</v>
      </c>
      <c r="C209" s="3">
        <v>3.9804587172078895E-3</v>
      </c>
      <c r="D209" s="3">
        <v>1.3869487723495038E-2</v>
      </c>
      <c r="E209" s="2"/>
      <c r="F209" s="1">
        <v>444</v>
      </c>
      <c r="G209" s="3">
        <v>3.2075156424226123E-3</v>
      </c>
    </row>
    <row r="210" spans="2:7" x14ac:dyDescent="0.25">
      <c r="B210" s="1">
        <v>205</v>
      </c>
      <c r="C210" s="3">
        <v>4.034949496125974E-3</v>
      </c>
      <c r="D210" s="3">
        <v>9.1132960391111552E-3</v>
      </c>
      <c r="E210" s="2"/>
      <c r="F210" s="1">
        <v>445</v>
      </c>
      <c r="G210" s="3">
        <v>3.329329075525138E-3</v>
      </c>
    </row>
    <row r="211" spans="2:7" x14ac:dyDescent="0.25">
      <c r="B211" s="1">
        <v>206</v>
      </c>
      <c r="C211" s="3">
        <v>3.5712737158678652E-3</v>
      </c>
      <c r="D211" s="3">
        <v>7.5342572053924443E-3</v>
      </c>
      <c r="E211" s="2"/>
      <c r="F211" s="1">
        <v>446</v>
      </c>
      <c r="G211" s="3">
        <v>3.2355050167461718E-3</v>
      </c>
    </row>
    <row r="212" spans="2:7" x14ac:dyDescent="0.25">
      <c r="B212" s="1">
        <v>207</v>
      </c>
      <c r="C212" s="3">
        <v>4.1574557829279065E-3</v>
      </c>
      <c r="D212" s="3">
        <v>1.0855644423672851E-2</v>
      </c>
      <c r="E212" s="2"/>
      <c r="F212" s="1">
        <v>447</v>
      </c>
      <c r="G212" s="3">
        <v>2.9533359986858502E-3</v>
      </c>
    </row>
    <row r="213" spans="2:7" x14ac:dyDescent="0.25">
      <c r="B213" s="1">
        <v>208</v>
      </c>
      <c r="C213" s="3">
        <v>4.586880655355609E-3</v>
      </c>
      <c r="D213" s="3">
        <v>1.2819656055874908E-2</v>
      </c>
      <c r="E213" s="2"/>
      <c r="F213" s="1">
        <v>448</v>
      </c>
      <c r="G213" s="3">
        <v>2.9101905734152094E-3</v>
      </c>
    </row>
    <row r="214" spans="2:7" x14ac:dyDescent="0.25">
      <c r="B214" s="1">
        <v>209</v>
      </c>
      <c r="C214" s="3">
        <v>3.9870503435858644E-3</v>
      </c>
      <c r="D214" s="3">
        <v>9.3538480664660997E-3</v>
      </c>
      <c r="E214" s="2"/>
      <c r="F214" s="1">
        <v>449</v>
      </c>
      <c r="G214" s="3">
        <v>2.9279226258908451E-3</v>
      </c>
    </row>
    <row r="215" spans="2:7" x14ac:dyDescent="0.25">
      <c r="B215" s="1">
        <v>210</v>
      </c>
      <c r="C215" s="3">
        <v>4.2010275016345494E-3</v>
      </c>
      <c r="D215" s="3">
        <v>9.630841802728345E-3</v>
      </c>
      <c r="E215" s="2"/>
      <c r="F215" s="1">
        <v>450</v>
      </c>
      <c r="G215" s="3">
        <v>3.1298362579385264E-3</v>
      </c>
    </row>
    <row r="216" spans="2:7" x14ac:dyDescent="0.25">
      <c r="B216" s="1">
        <v>211</v>
      </c>
      <c r="C216" s="3">
        <v>4.2153130034396765E-3</v>
      </c>
      <c r="D216" s="3">
        <v>9.2503264820663761E-3</v>
      </c>
      <c r="E216" s="2"/>
      <c r="F216" s="1">
        <v>451</v>
      </c>
      <c r="G216" s="3">
        <v>3.4707909319630185E-3</v>
      </c>
    </row>
    <row r="217" spans="2:7" x14ac:dyDescent="0.25">
      <c r="B217" s="1">
        <v>212</v>
      </c>
      <c r="C217" s="3">
        <v>3.6239220671025565E-3</v>
      </c>
      <c r="D217" s="3">
        <v>1.1073939520328079E-2</v>
      </c>
      <c r="E217" s="2"/>
      <c r="F217" s="1">
        <v>452</v>
      </c>
      <c r="G217" s="3">
        <v>3.6059839067457706E-3</v>
      </c>
    </row>
    <row r="218" spans="2:7" x14ac:dyDescent="0.25">
      <c r="B218" s="1">
        <v>213</v>
      </c>
      <c r="C218" s="3">
        <v>3.2305596016993657E-3</v>
      </c>
      <c r="D218" s="3">
        <v>1.0422485303816877E-2</v>
      </c>
      <c r="E218" s="2"/>
      <c r="F218" s="1">
        <v>453</v>
      </c>
      <c r="G218" s="3">
        <v>2.7428486224404013E-3</v>
      </c>
    </row>
    <row r="219" spans="2:7" x14ac:dyDescent="0.25">
      <c r="B219" s="1">
        <v>214</v>
      </c>
      <c r="C219" s="3">
        <v>4.3993935049425935E-3</v>
      </c>
      <c r="D219" s="3">
        <v>1.0510168441471268E-2</v>
      </c>
      <c r="E219" s="2"/>
      <c r="F219" s="1">
        <v>454</v>
      </c>
      <c r="G219" s="3">
        <v>2.6596259049956814E-3</v>
      </c>
    </row>
    <row r="220" spans="2:7" x14ac:dyDescent="0.25">
      <c r="B220" s="1">
        <v>215</v>
      </c>
      <c r="C220" s="3">
        <v>4.686226204121592E-3</v>
      </c>
      <c r="D220" s="3">
        <v>7.4758079746862858E-3</v>
      </c>
      <c r="E220" s="2"/>
      <c r="F220" s="1">
        <v>455</v>
      </c>
      <c r="G220" s="3">
        <v>2.9395049081518297E-3</v>
      </c>
    </row>
    <row r="221" spans="2:7" x14ac:dyDescent="0.25">
      <c r="B221" s="1">
        <v>216</v>
      </c>
      <c r="C221" s="3">
        <v>4.8279843000119393E-3</v>
      </c>
      <c r="D221" s="3">
        <v>8.7102319940467812E-3</v>
      </c>
      <c r="E221" s="2"/>
      <c r="F221" s="1">
        <v>456</v>
      </c>
      <c r="G221" s="3">
        <v>3.6358691717828756E-3</v>
      </c>
    </row>
    <row r="222" spans="2:7" x14ac:dyDescent="0.25">
      <c r="B222" s="1">
        <v>217</v>
      </c>
      <c r="C222" s="3">
        <v>4.9185654859992822E-3</v>
      </c>
      <c r="D222" s="3">
        <v>1.0260865201057448E-2</v>
      </c>
      <c r="E222" s="2"/>
      <c r="F222" s="1">
        <v>457</v>
      </c>
      <c r="G222" s="3">
        <v>2.7984036837837415E-3</v>
      </c>
    </row>
    <row r="223" spans="2:7" x14ac:dyDescent="0.25">
      <c r="B223" s="1">
        <v>218</v>
      </c>
      <c r="C223" s="3">
        <v>3.5992269181388497E-3</v>
      </c>
      <c r="D223" s="3">
        <v>1.2636584885178223E-2</v>
      </c>
      <c r="E223" s="2"/>
      <c r="F223" s="1">
        <v>458</v>
      </c>
      <c r="G223" s="3">
        <v>2.6724578767736607E-3</v>
      </c>
    </row>
    <row r="224" spans="2:7" x14ac:dyDescent="0.25">
      <c r="B224" s="1">
        <v>219</v>
      </c>
      <c r="C224" s="3">
        <v>3.4755094721929526E-3</v>
      </c>
      <c r="D224" s="3">
        <v>8.0065323630669882E-3</v>
      </c>
      <c r="E224" s="2"/>
      <c r="F224" s="1">
        <v>459</v>
      </c>
      <c r="G224" s="3">
        <v>2.8626887844247573E-3</v>
      </c>
    </row>
    <row r="225" spans="2:7" x14ac:dyDescent="0.25">
      <c r="B225" s="1">
        <v>220</v>
      </c>
      <c r="C225" s="3">
        <v>3.9496338340447804E-3</v>
      </c>
      <c r="D225" s="3">
        <v>8.4067621720996417E-3</v>
      </c>
      <c r="E225" s="2"/>
      <c r="F225" s="1">
        <v>460</v>
      </c>
      <c r="G225" s="3">
        <v>3.1515366424289307E-3</v>
      </c>
    </row>
    <row r="226" spans="2:7" x14ac:dyDescent="0.25">
      <c r="B226" s="1">
        <v>221</v>
      </c>
      <c r="C226" s="3">
        <v>4.1795760534206923E-3</v>
      </c>
      <c r="D226" s="3">
        <v>1.0408608466514049E-2</v>
      </c>
      <c r="E226" s="2"/>
      <c r="F226" s="1">
        <v>461</v>
      </c>
      <c r="G226" s="3">
        <v>2.4713096709468828E-3</v>
      </c>
    </row>
    <row r="227" spans="2:7" x14ac:dyDescent="0.25">
      <c r="B227" s="1">
        <v>222</v>
      </c>
      <c r="C227" s="3">
        <v>3.5866651480200174E-3</v>
      </c>
      <c r="D227" s="3">
        <v>8.3045292476490486E-3</v>
      </c>
      <c r="E227" s="2"/>
      <c r="F227" s="1">
        <v>462</v>
      </c>
      <c r="G227" s="3">
        <v>2.9042853600943375E-3</v>
      </c>
    </row>
    <row r="228" spans="2:7" x14ac:dyDescent="0.25">
      <c r="B228" s="1">
        <v>223</v>
      </c>
      <c r="C228" s="3">
        <v>5.4709449423940492E-3</v>
      </c>
      <c r="D228" s="3">
        <v>5.471799609472223E-3</v>
      </c>
      <c r="E228" s="2"/>
      <c r="F228" s="1">
        <v>463</v>
      </c>
      <c r="G228" s="3">
        <v>3.0861702883867377E-3</v>
      </c>
    </row>
    <row r="229" spans="2:7" x14ac:dyDescent="0.25">
      <c r="B229" s="1">
        <v>224</v>
      </c>
      <c r="C229" s="3">
        <v>3.9526347064171453E-3</v>
      </c>
      <c r="D229" s="3">
        <v>8.8342917596016968E-3</v>
      </c>
      <c r="E229" s="2"/>
      <c r="F229" s="1">
        <v>464</v>
      </c>
      <c r="G229" s="3">
        <v>2.7490786003371184E-3</v>
      </c>
    </row>
    <row r="230" spans="2:7" x14ac:dyDescent="0.25">
      <c r="B230" s="1">
        <v>225</v>
      </c>
      <c r="C230" s="3">
        <v>3.5102480041084849E-3</v>
      </c>
      <c r="D230" s="3">
        <v>9.3518560520451238E-3</v>
      </c>
      <c r="E230" s="2"/>
      <c r="F230" s="1">
        <v>465</v>
      </c>
      <c r="G230" s="3">
        <v>3.2410934481926263E-3</v>
      </c>
    </row>
    <row r="231" spans="2:7" x14ac:dyDescent="0.25">
      <c r="B231" s="1">
        <v>226</v>
      </c>
      <c r="C231" s="3">
        <v>3.9472750360060524E-3</v>
      </c>
      <c r="D231" s="3">
        <v>9.6431202744970048E-3</v>
      </c>
      <c r="E231" s="2"/>
      <c r="F231" s="1">
        <v>466</v>
      </c>
      <c r="G231" s="3">
        <v>2.6069116551384651E-3</v>
      </c>
    </row>
    <row r="232" spans="2:7" x14ac:dyDescent="0.25">
      <c r="B232" s="1">
        <v>227</v>
      </c>
      <c r="C232" s="3">
        <v>5.0043281179989619E-3</v>
      </c>
      <c r="D232" s="3">
        <v>1.1936584228605017E-2</v>
      </c>
      <c r="E232" s="2"/>
      <c r="F232" s="1">
        <v>467</v>
      </c>
      <c r="G232" s="3">
        <v>3.3532440791196379E-3</v>
      </c>
    </row>
    <row r="233" spans="2:7" x14ac:dyDescent="0.25">
      <c r="B233" s="1">
        <v>228</v>
      </c>
      <c r="C233" s="3">
        <v>4.4912273810307169E-3</v>
      </c>
      <c r="D233" s="3">
        <v>1.047442184611241E-2</v>
      </c>
      <c r="E233" s="2"/>
      <c r="F233" s="1">
        <v>468</v>
      </c>
      <c r="G233" s="3">
        <v>2.469155407680574E-3</v>
      </c>
    </row>
    <row r="234" spans="2:7" x14ac:dyDescent="0.25">
      <c r="B234" s="1">
        <v>229</v>
      </c>
      <c r="C234" s="3">
        <v>3.7696241260620185E-3</v>
      </c>
      <c r="D234" s="3">
        <v>1.1892328057993933E-2</v>
      </c>
      <c r="E234" s="2"/>
      <c r="F234" s="1">
        <v>469</v>
      </c>
      <c r="G234" s="3">
        <v>3.8980564943433241E-3</v>
      </c>
    </row>
    <row r="235" spans="2:7" x14ac:dyDescent="0.25">
      <c r="B235" s="1">
        <v>230</v>
      </c>
      <c r="C235" s="3">
        <v>4.2924901992396104E-3</v>
      </c>
      <c r="D235" s="3">
        <v>1.0251398924711663E-2</v>
      </c>
      <c r="E235" s="2"/>
      <c r="F235" s="1">
        <v>470</v>
      </c>
      <c r="G235" s="3">
        <v>2.6983439583104446E-3</v>
      </c>
    </row>
    <row r="236" spans="2:7" x14ac:dyDescent="0.25">
      <c r="B236" s="1">
        <v>231</v>
      </c>
      <c r="C236" s="3">
        <v>3.9186406475250528E-3</v>
      </c>
      <c r="D236" s="3">
        <v>9.9144787819226005E-3</v>
      </c>
      <c r="E236" s="2"/>
      <c r="F236" s="1">
        <v>471</v>
      </c>
      <c r="G236" s="3">
        <v>3.326911704016619E-3</v>
      </c>
    </row>
    <row r="237" spans="2:7" x14ac:dyDescent="0.25">
      <c r="B237" s="1">
        <v>232</v>
      </c>
      <c r="C237" s="3">
        <v>5.4225113968083948E-3</v>
      </c>
      <c r="D237" s="3">
        <v>6.1609354031677815E-3</v>
      </c>
      <c r="E237" s="2"/>
      <c r="F237" s="1">
        <v>472</v>
      </c>
      <c r="G237" s="3">
        <v>2.3992977718923563E-3</v>
      </c>
    </row>
    <row r="238" spans="2:7" x14ac:dyDescent="0.25">
      <c r="B238" s="1">
        <v>233</v>
      </c>
      <c r="C238" s="3">
        <v>3.3434849491293245E-3</v>
      </c>
      <c r="D238" s="3">
        <v>1.1062434310827252E-2</v>
      </c>
      <c r="E238" s="2"/>
      <c r="F238" s="1">
        <v>473</v>
      </c>
      <c r="G238" s="3">
        <v>3.5507655639586974E-3</v>
      </c>
    </row>
    <row r="239" spans="2:7" x14ac:dyDescent="0.25">
      <c r="B239" s="1">
        <v>234</v>
      </c>
      <c r="C239" s="3">
        <v>4.0555166652300962E-3</v>
      </c>
      <c r="D239" s="3">
        <v>1.0665729953592381E-2</v>
      </c>
      <c r="E239" s="2"/>
      <c r="F239" s="1">
        <v>474</v>
      </c>
      <c r="G239" s="3">
        <v>2.1515747004489049E-3</v>
      </c>
    </row>
    <row r="240" spans="2:7" x14ac:dyDescent="0.25">
      <c r="B240" s="1">
        <v>235</v>
      </c>
      <c r="C240" s="3">
        <v>3.5877163558488833E-3</v>
      </c>
      <c r="D240" s="3">
        <v>9.3153865416901582E-3</v>
      </c>
      <c r="E240" s="2"/>
      <c r="F240" s="1">
        <v>475</v>
      </c>
      <c r="G240" s="3">
        <v>3.8739790884620043E-3</v>
      </c>
    </row>
    <row r="241" spans="2:7" x14ac:dyDescent="0.25">
      <c r="B241" s="1">
        <v>236</v>
      </c>
      <c r="C241" s="3">
        <v>4.1141723238193317E-3</v>
      </c>
      <c r="D241" s="3">
        <v>1.4062532391174186E-2</v>
      </c>
      <c r="E241" s="2"/>
      <c r="F241" s="1">
        <v>476</v>
      </c>
      <c r="G241" s="3">
        <v>2.9200673909812636E-3</v>
      </c>
    </row>
    <row r="242" spans="2:7" x14ac:dyDescent="0.25">
      <c r="B242" s="1">
        <v>237</v>
      </c>
      <c r="C242" s="3">
        <v>4.009858212363264E-3</v>
      </c>
      <c r="D242" s="3">
        <v>9.0424221970401546E-3</v>
      </c>
      <c r="E242" s="2"/>
      <c r="F242" s="1">
        <v>477</v>
      </c>
      <c r="G242" s="3">
        <v>2.7883273823135738E-3</v>
      </c>
    </row>
    <row r="243" spans="2:7" x14ac:dyDescent="0.25">
      <c r="B243" s="1">
        <v>238</v>
      </c>
      <c r="C243" s="3">
        <v>3.7990538120112119E-3</v>
      </c>
      <c r="D243" s="3">
        <v>9.5321909070660658E-3</v>
      </c>
      <c r="E243" s="2"/>
      <c r="F243" s="1">
        <v>478</v>
      </c>
      <c r="G243" s="3">
        <v>3.1044754620407045E-3</v>
      </c>
    </row>
    <row r="244" spans="2:7" x14ac:dyDescent="0.25">
      <c r="B244" s="1">
        <v>239</v>
      </c>
      <c r="C244" s="3">
        <v>2.7684251947183072E-3</v>
      </c>
      <c r="D244" s="3">
        <v>8.2084799372768458E-3</v>
      </c>
      <c r="E244" s="2"/>
      <c r="F244" s="1">
        <v>479</v>
      </c>
      <c r="G244" s="3">
        <v>3.1300511997771107E-3</v>
      </c>
    </row>
    <row r="245" spans="2:7" x14ac:dyDescent="0.25">
      <c r="B245" s="1">
        <v>240</v>
      </c>
      <c r="C245" s="3">
        <v>3.725445900024358E-3</v>
      </c>
      <c r="D245" s="3">
        <v>6.7383212864034429E-3</v>
      </c>
      <c r="E245" s="2"/>
      <c r="F245" s="1">
        <v>480</v>
      </c>
      <c r="G245" s="3">
        <v>2.655154999651218E-3</v>
      </c>
    </row>
    <row r="246" spans="2:7" x14ac:dyDescent="0.25">
      <c r="B246" s="2"/>
      <c r="C246" s="2"/>
      <c r="D246" s="2"/>
      <c r="E246" s="2"/>
      <c r="F246" s="1">
        <v>481</v>
      </c>
      <c r="G246" s="3">
        <v>2.9685241488935366E-3</v>
      </c>
    </row>
    <row r="247" spans="2:7" x14ac:dyDescent="0.25">
      <c r="B247" s="2"/>
      <c r="C247" s="2"/>
      <c r="D247" s="2"/>
      <c r="E247" s="2"/>
      <c r="F247" s="1">
        <v>482</v>
      </c>
      <c r="G247" s="3">
        <v>3.0484437748931718E-3</v>
      </c>
    </row>
    <row r="248" spans="2:7" x14ac:dyDescent="0.25">
      <c r="B248" s="2"/>
      <c r="C248" s="2"/>
      <c r="D248" s="2"/>
      <c r="E248" s="2"/>
      <c r="F248" s="1">
        <v>483</v>
      </c>
      <c r="G248" s="3">
        <v>2.4841270116092496E-3</v>
      </c>
    </row>
    <row r="249" spans="2:7" x14ac:dyDescent="0.25">
      <c r="B249" s="2"/>
      <c r="C249" s="2"/>
      <c r="D249" s="2"/>
      <c r="E249" s="2"/>
      <c r="F249" s="1">
        <v>484</v>
      </c>
      <c r="G249" s="3">
        <v>2.5784477555747978E-3</v>
      </c>
    </row>
    <row r="250" spans="2:7" x14ac:dyDescent="0.25">
      <c r="B250" s="2"/>
      <c r="C250" s="2"/>
      <c r="D250" s="2"/>
      <c r="E250" s="2"/>
      <c r="F250" s="1">
        <v>485</v>
      </c>
      <c r="G250" s="3">
        <v>3.3445998749601336E-3</v>
      </c>
    </row>
    <row r="251" spans="2:7" x14ac:dyDescent="0.25">
      <c r="B251" s="2"/>
      <c r="C251" s="2"/>
      <c r="D251" s="2"/>
      <c r="E251" s="2"/>
      <c r="F251" s="1">
        <v>486</v>
      </c>
      <c r="G251" s="3">
        <v>3.5389958864338977E-3</v>
      </c>
    </row>
    <row r="252" spans="2:7" x14ac:dyDescent="0.25">
      <c r="B252" s="2"/>
      <c r="C252" s="2"/>
      <c r="D252" s="2"/>
      <c r="E252" s="2"/>
      <c r="F252" s="1">
        <v>487</v>
      </c>
      <c r="G252" s="3">
        <v>2.9696655032690014E-3</v>
      </c>
    </row>
    <row r="253" spans="2:7" x14ac:dyDescent="0.25">
      <c r="B253" s="2"/>
      <c r="C253" s="2"/>
      <c r="D253" s="2"/>
      <c r="E253" s="2"/>
      <c r="F253" s="1">
        <v>488</v>
      </c>
      <c r="G253" s="3">
        <v>2.2296264574737695E-3</v>
      </c>
    </row>
    <row r="254" spans="2:7" x14ac:dyDescent="0.25">
      <c r="B254" s="2"/>
      <c r="C254" s="2"/>
      <c r="D254" s="2"/>
      <c r="E254" s="2"/>
      <c r="F254" s="1">
        <v>489</v>
      </c>
      <c r="G254" s="3">
        <v>4.4055154445417771E-3</v>
      </c>
    </row>
    <row r="255" spans="2:7" x14ac:dyDescent="0.25">
      <c r="B255" s="2"/>
      <c r="C255" s="2"/>
      <c r="D255" s="2"/>
      <c r="E255" s="2"/>
      <c r="F255" s="1">
        <v>490</v>
      </c>
      <c r="G255" s="3">
        <v>2.5057490432497092E-3</v>
      </c>
    </row>
    <row r="256" spans="2:7" x14ac:dyDescent="0.25">
      <c r="B256" s="2"/>
      <c r="C256" s="2"/>
      <c r="D256" s="2"/>
      <c r="E256" s="2"/>
      <c r="F256" s="1">
        <v>491</v>
      </c>
      <c r="G256" s="3">
        <v>3.5468580448183027E-3</v>
      </c>
    </row>
    <row r="257" spans="2:7" x14ac:dyDescent="0.25">
      <c r="B257" s="2"/>
      <c r="C257" s="2"/>
      <c r="D257" s="2"/>
      <c r="E257" s="2"/>
      <c r="F257" s="1">
        <v>492</v>
      </c>
      <c r="G257" s="3">
        <v>2.6050012524379169E-3</v>
      </c>
    </row>
    <row r="258" spans="2:7" x14ac:dyDescent="0.25">
      <c r="B258" s="2"/>
      <c r="C258" s="2"/>
      <c r="D258" s="2"/>
      <c r="E258" s="2"/>
      <c r="F258" s="1">
        <v>493</v>
      </c>
      <c r="G258" s="3">
        <v>3.5436503471551377E-3</v>
      </c>
    </row>
    <row r="259" spans="2:7" x14ac:dyDescent="0.25">
      <c r="B259" s="2"/>
      <c r="C259" s="2"/>
      <c r="D259" s="2"/>
      <c r="E259" s="2"/>
      <c r="F259" s="1">
        <v>494</v>
      </c>
      <c r="G259" s="3">
        <v>3.0711934605682735E-3</v>
      </c>
    </row>
    <row r="260" spans="2:7" x14ac:dyDescent="0.25">
      <c r="B260" s="2"/>
      <c r="C260" s="2"/>
      <c r="D260" s="2"/>
      <c r="E260" s="2"/>
      <c r="F260" s="1">
        <v>495</v>
      </c>
      <c r="G260" s="3">
        <v>3.1173527760869073E-3</v>
      </c>
    </row>
    <row r="261" spans="2:7" x14ac:dyDescent="0.25">
      <c r="B261" s="2"/>
      <c r="C261" s="2"/>
      <c r="D261" s="2"/>
      <c r="E261" s="2"/>
      <c r="F261" s="1">
        <v>496</v>
      </c>
      <c r="G261" s="3">
        <v>2.4987791570182183E-3</v>
      </c>
    </row>
    <row r="262" spans="2:7" x14ac:dyDescent="0.25">
      <c r="B262" s="2"/>
      <c r="C262" s="2"/>
      <c r="D262" s="2"/>
      <c r="E262" s="2"/>
      <c r="F262" s="1">
        <v>497</v>
      </c>
      <c r="G262" s="3">
        <v>2.1090427020613563E-3</v>
      </c>
    </row>
    <row r="263" spans="2:7" x14ac:dyDescent="0.25">
      <c r="B263" s="2"/>
      <c r="C263" s="2"/>
      <c r="D263" s="2"/>
      <c r="E263" s="2"/>
      <c r="F263" s="1">
        <v>498</v>
      </c>
      <c r="G263" s="3">
        <v>3.0104743617589982E-3</v>
      </c>
    </row>
    <row r="264" spans="2:7" x14ac:dyDescent="0.25">
      <c r="B264" s="2"/>
      <c r="C264" s="2"/>
      <c r="D264" s="2"/>
      <c r="E264" s="2"/>
      <c r="F264" s="1">
        <v>499</v>
      </c>
      <c r="G264" s="3">
        <v>3.2074473798737635E-3</v>
      </c>
    </row>
    <row r="265" spans="2:7" x14ac:dyDescent="0.25">
      <c r="B265" s="2"/>
      <c r="C265" s="2"/>
      <c r="D265" s="2"/>
      <c r="E265" s="2"/>
      <c r="F265" s="1">
        <v>500</v>
      </c>
      <c r="G265" s="3">
        <v>3.622153435270275E-3</v>
      </c>
    </row>
    <row r="266" spans="2:7" x14ac:dyDescent="0.25">
      <c r="B266" s="2"/>
      <c r="C266" s="2"/>
      <c r="D266" s="2"/>
      <c r="E266" s="2"/>
      <c r="F266" s="1">
        <v>501</v>
      </c>
      <c r="G266" s="3">
        <v>3.6331525490236154E-3</v>
      </c>
    </row>
    <row r="267" spans="2:7" x14ac:dyDescent="0.25">
      <c r="B267" s="2"/>
      <c r="C267" s="2"/>
      <c r="D267" s="2"/>
      <c r="E267" s="2"/>
      <c r="F267" s="1">
        <v>502</v>
      </c>
      <c r="G267" s="3">
        <v>2.9226476892547271E-3</v>
      </c>
    </row>
    <row r="268" spans="2:7" x14ac:dyDescent="0.25">
      <c r="B268" s="2"/>
      <c r="C268" s="2"/>
      <c r="D268" s="2"/>
      <c r="E268" s="2"/>
      <c r="F268" s="1">
        <v>503</v>
      </c>
      <c r="G268" s="3">
        <v>3.3831462171145491E-3</v>
      </c>
    </row>
    <row r="269" spans="2:7" x14ac:dyDescent="0.25">
      <c r="B269" s="2"/>
      <c r="C269" s="2"/>
      <c r="D269" s="2"/>
      <c r="E269" s="2"/>
      <c r="F269" s="1">
        <v>504</v>
      </c>
      <c r="G269" s="3">
        <v>2.8091046867774264E-3</v>
      </c>
    </row>
    <row r="270" spans="2:7" x14ac:dyDescent="0.25">
      <c r="B270" s="2"/>
      <c r="C270" s="2"/>
      <c r="D270" s="2"/>
      <c r="E270" s="2"/>
      <c r="F270" s="1">
        <v>505</v>
      </c>
      <c r="G270" s="3">
        <v>2.6818306018943738E-3</v>
      </c>
    </row>
    <row r="271" spans="2:7" x14ac:dyDescent="0.25">
      <c r="B271" s="2"/>
      <c r="C271" s="2"/>
      <c r="D271" s="2"/>
      <c r="E271" s="2"/>
      <c r="F271" s="1">
        <v>506</v>
      </c>
      <c r="G271" s="3">
        <v>3.2605423511520909E-3</v>
      </c>
    </row>
    <row r="272" spans="2:7" x14ac:dyDescent="0.25">
      <c r="B272" s="2"/>
      <c r="C272" s="2"/>
      <c r="D272" s="2"/>
      <c r="E272" s="2"/>
      <c r="F272" s="1">
        <v>507</v>
      </c>
      <c r="G272" s="3">
        <v>3.2732801472245914E-3</v>
      </c>
    </row>
    <row r="273" spans="2:7" x14ac:dyDescent="0.25">
      <c r="B273" s="2"/>
      <c r="C273" s="2"/>
      <c r="D273" s="2"/>
      <c r="E273" s="2"/>
      <c r="F273" s="1">
        <v>508</v>
      </c>
      <c r="G273" s="3">
        <v>2.6891020519323908E-3</v>
      </c>
    </row>
    <row r="274" spans="2:7" x14ac:dyDescent="0.25">
      <c r="B274" s="2"/>
      <c r="C274" s="2"/>
      <c r="D274" s="2"/>
      <c r="E274" s="2"/>
      <c r="F274" s="1">
        <v>509</v>
      </c>
      <c r="G274" s="3">
        <v>2.9141081228548785E-3</v>
      </c>
    </row>
    <row r="275" spans="2:7" x14ac:dyDescent="0.25">
      <c r="B275" s="2"/>
      <c r="C275" s="2"/>
      <c r="D275" s="2"/>
      <c r="E275" s="2"/>
      <c r="F275" s="1">
        <v>510</v>
      </c>
      <c r="G275" s="3">
        <v>2.8933022666141222E-3</v>
      </c>
    </row>
    <row r="276" spans="2:7" x14ac:dyDescent="0.25">
      <c r="B276" s="2"/>
      <c r="C276" s="2"/>
      <c r="D276" s="2"/>
      <c r="E276" s="2"/>
      <c r="F276" s="1">
        <v>511</v>
      </c>
      <c r="G276" s="3">
        <v>2.9328061346054557E-3</v>
      </c>
    </row>
    <row r="277" spans="2:7" x14ac:dyDescent="0.25">
      <c r="B277" s="2"/>
      <c r="C277" s="2"/>
      <c r="D277" s="2"/>
      <c r="E277" s="2"/>
      <c r="F277" s="1">
        <v>512</v>
      </c>
      <c r="G277" s="3">
        <v>3.2264894702250919E-3</v>
      </c>
    </row>
    <row r="278" spans="2:7" x14ac:dyDescent="0.25">
      <c r="B278" s="2"/>
      <c r="C278" s="2"/>
      <c r="D278" s="2"/>
      <c r="E278" s="2"/>
      <c r="F278" s="1">
        <v>513</v>
      </c>
      <c r="G278" s="3">
        <v>1.876968743157991E-3</v>
      </c>
    </row>
    <row r="279" spans="2:7" x14ac:dyDescent="0.25">
      <c r="B279" s="2"/>
      <c r="C279" s="2"/>
      <c r="D279" s="2"/>
      <c r="E279" s="2"/>
      <c r="F279" s="1">
        <v>514</v>
      </c>
      <c r="G279" s="3">
        <v>3.4978453353183723E-3</v>
      </c>
    </row>
    <row r="280" spans="2:7" x14ac:dyDescent="0.25">
      <c r="B280" s="2"/>
      <c r="C280" s="2"/>
      <c r="D280" s="2"/>
      <c r="E280" s="2"/>
      <c r="F280" s="1">
        <v>515</v>
      </c>
      <c r="G280" s="3">
        <v>3.7527074642275098E-3</v>
      </c>
    </row>
    <row r="281" spans="2:7" x14ac:dyDescent="0.25">
      <c r="B281" s="2"/>
      <c r="C281" s="2"/>
      <c r="D281" s="2"/>
      <c r="E281" s="2"/>
      <c r="F281" s="1">
        <v>516</v>
      </c>
      <c r="G281" s="3">
        <v>2.8571561173067793E-3</v>
      </c>
    </row>
    <row r="282" spans="2:7" x14ac:dyDescent="0.25">
      <c r="B282" s="2"/>
      <c r="C282" s="2"/>
      <c r="D282" s="2"/>
      <c r="E282" s="2"/>
      <c r="F282" s="1">
        <v>517</v>
      </c>
      <c r="G282" s="3">
        <v>2.5839661867554397E-3</v>
      </c>
    </row>
    <row r="283" spans="2:7" x14ac:dyDescent="0.25">
      <c r="B283" s="2"/>
      <c r="C283" s="2"/>
      <c r="D283" s="2"/>
      <c r="E283" s="2"/>
      <c r="F283" s="1">
        <v>518</v>
      </c>
      <c r="G283" s="3">
        <v>3.954082614651265E-3</v>
      </c>
    </row>
    <row r="284" spans="2:7" x14ac:dyDescent="0.25">
      <c r="B284" s="2"/>
      <c r="C284" s="2"/>
      <c r="D284" s="2"/>
      <c r="E284" s="2"/>
      <c r="F284" s="1">
        <v>519</v>
      </c>
      <c r="G284" s="3">
        <v>3.0929655287649199E-3</v>
      </c>
    </row>
    <row r="285" spans="2:7" x14ac:dyDescent="0.25">
      <c r="B285" s="2"/>
      <c r="C285" s="2"/>
      <c r="D285" s="2"/>
      <c r="E285" s="2"/>
      <c r="F285" s="1">
        <v>520</v>
      </c>
      <c r="G285" s="3">
        <v>3.2722011041836675E-3</v>
      </c>
    </row>
    <row r="286" spans="2:7" x14ac:dyDescent="0.25">
      <c r="B286" s="2"/>
      <c r="C286" s="2"/>
      <c r="D286" s="2"/>
      <c r="E286" s="2"/>
      <c r="F286" s="1">
        <v>521</v>
      </c>
      <c r="G286" s="3">
        <v>3.294005879615646E-3</v>
      </c>
    </row>
    <row r="287" spans="2:7" x14ac:dyDescent="0.25">
      <c r="B287" s="2"/>
      <c r="C287" s="2"/>
      <c r="D287" s="2"/>
      <c r="E287" s="2"/>
      <c r="F287" s="1">
        <v>522</v>
      </c>
      <c r="G287" s="3">
        <v>3.0185539683474693E-3</v>
      </c>
    </row>
    <row r="288" spans="2:7" x14ac:dyDescent="0.25">
      <c r="B288" s="2"/>
      <c r="C288" s="2"/>
      <c r="D288" s="2"/>
      <c r="E288" s="2"/>
      <c r="F288" s="1">
        <v>523</v>
      </c>
      <c r="G288" s="3">
        <v>3.1054561116656849E-3</v>
      </c>
    </row>
    <row r="289" spans="2:7" x14ac:dyDescent="0.25">
      <c r="B289" s="2"/>
      <c r="C289" s="2"/>
      <c r="D289" s="2"/>
      <c r="E289" s="2"/>
      <c r="F289" s="1">
        <v>524</v>
      </c>
      <c r="G289" s="3">
        <v>2.6205419800574832E-3</v>
      </c>
    </row>
    <row r="290" spans="2:7" x14ac:dyDescent="0.25">
      <c r="B290" s="2"/>
      <c r="C290" s="2"/>
      <c r="D290" s="2"/>
      <c r="E290" s="2"/>
      <c r="F290" s="1">
        <v>525</v>
      </c>
      <c r="G290" s="3">
        <v>2.6210676137649446E-3</v>
      </c>
    </row>
    <row r="291" spans="2:7" x14ac:dyDescent="0.25">
      <c r="B291" s="2"/>
      <c r="C291" s="2"/>
      <c r="D291" s="2"/>
      <c r="E291" s="2"/>
      <c r="F291" s="1">
        <v>526</v>
      </c>
      <c r="G291" s="3">
        <v>2.9232718689537404E-3</v>
      </c>
    </row>
    <row r="292" spans="2:7" x14ac:dyDescent="0.25">
      <c r="B292" s="2"/>
      <c r="C292" s="2"/>
      <c r="D292" s="2"/>
      <c r="E292" s="2"/>
      <c r="F292" s="1">
        <v>527</v>
      </c>
      <c r="G292" s="3">
        <v>3.3324408385732923E-3</v>
      </c>
    </row>
    <row r="293" spans="2:7" x14ac:dyDescent="0.25">
      <c r="B293" s="2"/>
      <c r="C293" s="2"/>
      <c r="D293" s="2"/>
      <c r="E293" s="2"/>
      <c r="F293" s="1">
        <v>528</v>
      </c>
      <c r="G293" s="3">
        <v>3.3454269277988342E-3</v>
      </c>
    </row>
    <row r="294" spans="2:7" x14ac:dyDescent="0.25">
      <c r="B294" s="2"/>
      <c r="C294" s="2"/>
      <c r="D294" s="2"/>
      <c r="E294" s="2"/>
      <c r="F294" s="1">
        <v>529</v>
      </c>
      <c r="G294" s="3">
        <v>3.2467859794701286E-3</v>
      </c>
    </row>
    <row r="295" spans="2:7" x14ac:dyDescent="0.25">
      <c r="B295" s="2"/>
      <c r="C295" s="2"/>
      <c r="D295" s="2"/>
      <c r="E295" s="2"/>
      <c r="F295" s="1">
        <v>530</v>
      </c>
      <c r="G295" s="3">
        <v>2.9233207954870218E-3</v>
      </c>
    </row>
    <row r="296" spans="2:7" x14ac:dyDescent="0.25">
      <c r="B296" s="2"/>
      <c r="C296" s="2"/>
      <c r="D296" s="2"/>
      <c r="E296" s="2"/>
      <c r="F296" s="1">
        <v>531</v>
      </c>
      <c r="G296" s="3">
        <v>3.9620694583827462E-3</v>
      </c>
    </row>
    <row r="297" spans="2:7" x14ac:dyDescent="0.25">
      <c r="B297" s="2"/>
      <c r="C297" s="2"/>
      <c r="D297" s="2"/>
      <c r="E297" s="2"/>
      <c r="F297" s="1">
        <v>532</v>
      </c>
      <c r="G297" s="3">
        <v>2.557982196832515E-3</v>
      </c>
    </row>
    <row r="298" spans="2:7" x14ac:dyDescent="0.25">
      <c r="B298" s="2"/>
      <c r="C298" s="2"/>
      <c r="D298" s="2"/>
      <c r="E298" s="2"/>
      <c r="F298" s="1">
        <v>533</v>
      </c>
      <c r="G298" s="3">
        <v>3.6351872683206576E-3</v>
      </c>
    </row>
    <row r="299" spans="2:7" x14ac:dyDescent="0.25">
      <c r="B299" s="2"/>
      <c r="C299" s="2"/>
      <c r="D299" s="2"/>
      <c r="E299" s="2"/>
      <c r="F299" s="1">
        <v>534</v>
      </c>
      <c r="G299" s="3">
        <v>2.2926442309212924E-3</v>
      </c>
    </row>
    <row r="300" spans="2:7" x14ac:dyDescent="0.25">
      <c r="B300" s="2"/>
      <c r="C300" s="2"/>
      <c r="D300" s="2"/>
      <c r="E300" s="2"/>
      <c r="F300" s="1">
        <v>535</v>
      </c>
      <c r="G300" s="3">
        <v>4.0629888796221694E-3</v>
      </c>
    </row>
    <row r="301" spans="2:7" x14ac:dyDescent="0.25">
      <c r="B301" s="2"/>
      <c r="C301" s="2"/>
      <c r="D301" s="2"/>
      <c r="E301" s="2"/>
      <c r="F301" s="1">
        <v>536</v>
      </c>
      <c r="G301" s="3">
        <v>2.9177697277047001E-3</v>
      </c>
    </row>
    <row r="302" spans="2:7" x14ac:dyDescent="0.25">
      <c r="B302" s="2"/>
      <c r="C302" s="2"/>
      <c r="D302" s="2"/>
      <c r="E302" s="2"/>
      <c r="F302" s="1">
        <v>537</v>
      </c>
      <c r="G302" s="3">
        <v>2.8944272726437099E-3</v>
      </c>
    </row>
    <row r="303" spans="2:7" x14ac:dyDescent="0.25">
      <c r="B303" s="2"/>
      <c r="C303" s="2"/>
      <c r="D303" s="2"/>
      <c r="E303" s="2"/>
      <c r="F303" s="1">
        <v>538</v>
      </c>
      <c r="G303" s="3">
        <v>2.9441145687103113E-3</v>
      </c>
    </row>
    <row r="304" spans="2:7" x14ac:dyDescent="0.25">
      <c r="B304" s="2"/>
      <c r="C304" s="2"/>
      <c r="D304" s="2"/>
      <c r="E304" s="2"/>
      <c r="F304" s="1">
        <v>539</v>
      </c>
      <c r="G304" s="3">
        <v>2.3693222133428595E-3</v>
      </c>
    </row>
    <row r="305" spans="2:7" x14ac:dyDescent="0.25">
      <c r="B305" s="2"/>
      <c r="C305" s="2"/>
      <c r="D305" s="2"/>
      <c r="E305" s="2"/>
      <c r="F305" s="1">
        <v>540</v>
      </c>
      <c r="G305" s="3">
        <v>2.8079177830432531E-3</v>
      </c>
    </row>
    <row r="306" spans="2:7" x14ac:dyDescent="0.25">
      <c r="B306" s="2"/>
      <c r="C306" s="2"/>
      <c r="D306" s="2"/>
      <c r="E306" s="2"/>
      <c r="F306" s="4"/>
      <c r="G306" s="4"/>
    </row>
    <row r="307" spans="2:7" x14ac:dyDescent="0.25">
      <c r="B307" s="2"/>
      <c r="C307" s="2"/>
      <c r="D307" s="2"/>
      <c r="E307" s="2"/>
      <c r="F307" s="4"/>
      <c r="G307" s="4"/>
    </row>
    <row r="308" spans="2:7" x14ac:dyDescent="0.25">
      <c r="B308" s="2"/>
      <c r="C308" s="2"/>
      <c r="D308" s="2"/>
      <c r="E308" s="2"/>
      <c r="F308" s="4"/>
      <c r="G308" s="4"/>
    </row>
    <row r="309" spans="2:7" x14ac:dyDescent="0.25">
      <c r="B309" s="2"/>
      <c r="C309" s="2"/>
      <c r="D309" s="2"/>
      <c r="E309" s="2"/>
      <c r="F309" s="4"/>
      <c r="G309" s="4"/>
    </row>
    <row r="310" spans="2:7" x14ac:dyDescent="0.25">
      <c r="B310" s="2"/>
      <c r="C310" s="2"/>
      <c r="D310" s="2"/>
      <c r="E310" s="2"/>
      <c r="F310" s="4"/>
      <c r="G310" s="4"/>
    </row>
    <row r="311" spans="2:7" x14ac:dyDescent="0.25">
      <c r="B311" s="2"/>
      <c r="C311" s="2"/>
      <c r="D311" s="2"/>
      <c r="E311" s="2"/>
      <c r="F311" s="4"/>
      <c r="G311" s="4"/>
    </row>
    <row r="312" spans="2:7" x14ac:dyDescent="0.25">
      <c r="B312" s="2"/>
      <c r="C312" s="2"/>
      <c r="D312" s="2"/>
      <c r="E312" s="2"/>
      <c r="F312" s="4"/>
      <c r="G312" s="4"/>
    </row>
    <row r="313" spans="2:7" x14ac:dyDescent="0.25">
      <c r="B313" s="2"/>
      <c r="C313" s="2"/>
      <c r="D313" s="2"/>
      <c r="E313" s="2"/>
      <c r="F313" s="4"/>
      <c r="G313" s="4"/>
    </row>
    <row r="314" spans="2:7" x14ac:dyDescent="0.25">
      <c r="B314" s="2"/>
      <c r="C314" s="2"/>
      <c r="D314" s="2"/>
      <c r="E314" s="2"/>
      <c r="F314" s="4"/>
      <c r="G314" s="4"/>
    </row>
    <row r="315" spans="2:7" x14ac:dyDescent="0.25">
      <c r="B315" s="2"/>
      <c r="C315" s="2"/>
      <c r="D315" s="2"/>
      <c r="E315" s="2"/>
      <c r="F315" s="4"/>
      <c r="G315" s="4"/>
    </row>
    <row r="316" spans="2:7" x14ac:dyDescent="0.25">
      <c r="B316" s="2"/>
      <c r="C316" s="2"/>
      <c r="D316" s="2"/>
      <c r="E316" s="2"/>
      <c r="F316" s="4"/>
      <c r="G316" s="4"/>
    </row>
    <row r="317" spans="2:7" x14ac:dyDescent="0.25">
      <c r="B317" s="2"/>
      <c r="C317" s="2"/>
      <c r="D317" s="2"/>
      <c r="E317" s="2"/>
      <c r="F317" s="4"/>
      <c r="G317" s="4"/>
    </row>
    <row r="318" spans="2:7" x14ac:dyDescent="0.25">
      <c r="B318" s="2"/>
      <c r="C318" s="2"/>
      <c r="D318" s="2"/>
      <c r="E318" s="2"/>
      <c r="F318" s="4"/>
      <c r="G318" s="4"/>
    </row>
    <row r="319" spans="2:7" x14ac:dyDescent="0.25">
      <c r="B319" s="2"/>
      <c r="C319" s="2"/>
      <c r="D319" s="2"/>
      <c r="E319" s="2"/>
      <c r="F319" s="4"/>
      <c r="G319" s="4"/>
    </row>
    <row r="320" spans="2:7" x14ac:dyDescent="0.25">
      <c r="B320" s="2"/>
      <c r="C320" s="2"/>
      <c r="D320" s="2"/>
      <c r="E320" s="2"/>
      <c r="F320" s="4"/>
      <c r="G320" s="4"/>
    </row>
    <row r="321" spans="2:7" x14ac:dyDescent="0.25">
      <c r="B321" s="2"/>
      <c r="C321" s="2"/>
      <c r="D321" s="2"/>
      <c r="E321" s="2"/>
      <c r="F321" s="4"/>
      <c r="G321" s="4"/>
    </row>
    <row r="322" spans="2:7" x14ac:dyDescent="0.25">
      <c r="B322" s="2"/>
      <c r="C322" s="2"/>
      <c r="D322" s="2"/>
      <c r="E322" s="2"/>
      <c r="F322" s="4"/>
      <c r="G322" s="4"/>
    </row>
    <row r="323" spans="2:7" x14ac:dyDescent="0.25">
      <c r="B323" s="2"/>
      <c r="C323" s="2"/>
      <c r="D323" s="2"/>
      <c r="E323" s="2"/>
      <c r="F323" s="4"/>
      <c r="G323" s="4"/>
    </row>
    <row r="324" spans="2:7" x14ac:dyDescent="0.25">
      <c r="B324" s="2"/>
      <c r="C324" s="2"/>
      <c r="D324" s="2"/>
      <c r="E324" s="2"/>
      <c r="F324" s="4"/>
      <c r="G324" s="4"/>
    </row>
    <row r="325" spans="2:7" x14ac:dyDescent="0.25">
      <c r="B325" s="2"/>
      <c r="C325" s="2"/>
      <c r="D325" s="2"/>
      <c r="E325" s="2"/>
      <c r="F325" s="4"/>
      <c r="G325" s="4"/>
    </row>
    <row r="326" spans="2:7" x14ac:dyDescent="0.25">
      <c r="B326" s="2"/>
      <c r="C326" s="2"/>
      <c r="D326" s="2"/>
      <c r="E326" s="2"/>
      <c r="F326" s="4"/>
      <c r="G326" s="4"/>
    </row>
    <row r="327" spans="2:7" x14ac:dyDescent="0.25">
      <c r="B327" s="2"/>
      <c r="C327" s="2"/>
      <c r="D327" s="2"/>
      <c r="E327" s="2"/>
      <c r="F327" s="4"/>
      <c r="G327" s="4"/>
    </row>
    <row r="328" spans="2:7" x14ac:dyDescent="0.25">
      <c r="B328" s="2"/>
      <c r="C328" s="2"/>
      <c r="D328" s="2"/>
      <c r="E328" s="2"/>
      <c r="F328" s="4"/>
      <c r="G328" s="4"/>
    </row>
    <row r="329" spans="2:7" x14ac:dyDescent="0.25">
      <c r="B329" s="2"/>
      <c r="C329" s="2"/>
      <c r="D329" s="2"/>
      <c r="E329" s="2"/>
      <c r="F329" s="4"/>
      <c r="G329" s="4"/>
    </row>
    <row r="330" spans="2:7" x14ac:dyDescent="0.25">
      <c r="B330" s="2"/>
      <c r="C330" s="2"/>
      <c r="D330" s="2"/>
      <c r="E330" s="2"/>
      <c r="F330" s="4"/>
      <c r="G330" s="4"/>
    </row>
    <row r="331" spans="2:7" x14ac:dyDescent="0.25">
      <c r="B331" s="2"/>
      <c r="C331" s="2"/>
      <c r="D331" s="2"/>
      <c r="E331" s="2"/>
      <c r="F331" s="4"/>
      <c r="G331" s="4"/>
    </row>
    <row r="332" spans="2:7" x14ac:dyDescent="0.25">
      <c r="B332" s="2"/>
      <c r="C332" s="2"/>
      <c r="D332" s="2"/>
      <c r="E332" s="2"/>
      <c r="F332" s="4"/>
      <c r="G332" s="4"/>
    </row>
    <row r="333" spans="2:7" x14ac:dyDescent="0.25">
      <c r="B333" s="2"/>
      <c r="C333" s="2"/>
      <c r="D333" s="2"/>
      <c r="E333" s="2"/>
      <c r="F333" s="4"/>
      <c r="G333" s="4"/>
    </row>
    <row r="334" spans="2:7" x14ac:dyDescent="0.25">
      <c r="B334" s="2"/>
      <c r="C334" s="2"/>
      <c r="D334" s="2"/>
      <c r="E334" s="2"/>
      <c r="F334" s="4"/>
      <c r="G334" s="4"/>
    </row>
    <row r="335" spans="2:7" x14ac:dyDescent="0.25">
      <c r="B335" s="2"/>
      <c r="C335" s="2"/>
      <c r="D335" s="2"/>
      <c r="E335" s="2"/>
      <c r="F335" s="4"/>
      <c r="G335" s="4"/>
    </row>
    <row r="336" spans="2:7" x14ac:dyDescent="0.25">
      <c r="B336" s="2"/>
      <c r="C336" s="2"/>
      <c r="D336" s="2"/>
      <c r="E336" s="2"/>
      <c r="F336" s="4"/>
      <c r="G336" s="4"/>
    </row>
    <row r="337" spans="6:7" x14ac:dyDescent="0.25">
      <c r="F337" s="5"/>
      <c r="G337" s="5"/>
    </row>
    <row r="338" spans="6:7" x14ac:dyDescent="0.25">
      <c r="F338" s="5"/>
      <c r="G338" s="5"/>
    </row>
    <row r="339" spans="6:7" x14ac:dyDescent="0.25">
      <c r="F339" s="5"/>
      <c r="G339" s="5"/>
    </row>
    <row r="340" spans="6:7" x14ac:dyDescent="0.25">
      <c r="F340" s="5"/>
      <c r="G340" s="5"/>
    </row>
    <row r="341" spans="6:7" x14ac:dyDescent="0.25">
      <c r="F341" s="5"/>
      <c r="G341" s="5"/>
    </row>
    <row r="342" spans="6:7" x14ac:dyDescent="0.25">
      <c r="F342" s="5"/>
      <c r="G342" s="5"/>
    </row>
    <row r="343" spans="6:7" x14ac:dyDescent="0.25">
      <c r="F343" s="5"/>
      <c r="G343" s="5"/>
    </row>
    <row r="344" spans="6:7" x14ac:dyDescent="0.25">
      <c r="F344" s="5"/>
      <c r="G344" s="5"/>
    </row>
    <row r="345" spans="6:7" x14ac:dyDescent="0.25">
      <c r="F345" s="5"/>
      <c r="G345" s="5"/>
    </row>
    <row r="346" spans="6:7" x14ac:dyDescent="0.25">
      <c r="F346" s="5"/>
      <c r="G346" s="5"/>
    </row>
    <row r="347" spans="6:7" x14ac:dyDescent="0.25">
      <c r="F347" s="5"/>
      <c r="G347" s="5"/>
    </row>
    <row r="348" spans="6:7" x14ac:dyDescent="0.25">
      <c r="F348" s="5"/>
      <c r="G348" s="5"/>
    </row>
    <row r="349" spans="6:7" x14ac:dyDescent="0.25">
      <c r="F349" s="5"/>
      <c r="G349" s="5"/>
    </row>
    <row r="350" spans="6:7" x14ac:dyDescent="0.25">
      <c r="F350" s="5"/>
      <c r="G350" s="5"/>
    </row>
    <row r="351" spans="6:7" x14ac:dyDescent="0.25">
      <c r="F351" s="5"/>
      <c r="G351" s="5"/>
    </row>
    <row r="352" spans="6:7" x14ac:dyDescent="0.25">
      <c r="F352" s="5"/>
      <c r="G352" s="5"/>
    </row>
    <row r="353" spans="6:7" x14ac:dyDescent="0.25">
      <c r="F353" s="5"/>
      <c r="G353" s="5"/>
    </row>
    <row r="354" spans="6:7" x14ac:dyDescent="0.25">
      <c r="F354" s="5"/>
      <c r="G354" s="5"/>
    </row>
    <row r="355" spans="6:7" x14ac:dyDescent="0.25">
      <c r="F355" s="5"/>
      <c r="G355" s="5"/>
    </row>
    <row r="356" spans="6:7" x14ac:dyDescent="0.25">
      <c r="F356" s="5"/>
      <c r="G356" s="5"/>
    </row>
    <row r="357" spans="6:7" x14ac:dyDescent="0.25">
      <c r="F357" s="5"/>
      <c r="G357" s="5"/>
    </row>
    <row r="358" spans="6:7" x14ac:dyDescent="0.25">
      <c r="F358" s="5"/>
      <c r="G358" s="5"/>
    </row>
    <row r="359" spans="6:7" x14ac:dyDescent="0.25">
      <c r="F359" s="5"/>
      <c r="G359" s="5"/>
    </row>
    <row r="360" spans="6:7" x14ac:dyDescent="0.25">
      <c r="F360" s="5"/>
      <c r="G360" s="5"/>
    </row>
    <row r="361" spans="6:7" x14ac:dyDescent="0.25">
      <c r="F361" s="5"/>
      <c r="G361" s="5"/>
    </row>
    <row r="362" spans="6:7" x14ac:dyDescent="0.25">
      <c r="F362" s="5"/>
      <c r="G362" s="5"/>
    </row>
    <row r="363" spans="6:7" x14ac:dyDescent="0.25">
      <c r="F363" s="5"/>
      <c r="G363" s="5"/>
    </row>
    <row r="364" spans="6:7" x14ac:dyDescent="0.25">
      <c r="F364" s="5"/>
      <c r="G364" s="5"/>
    </row>
    <row r="365" spans="6:7" x14ac:dyDescent="0.25">
      <c r="F365" s="5"/>
      <c r="G365" s="5"/>
    </row>
    <row r="366" spans="6:7" x14ac:dyDescent="0.25">
      <c r="F366" s="5"/>
      <c r="G366" s="5"/>
    </row>
    <row r="367" spans="6:7" x14ac:dyDescent="0.25">
      <c r="F367" s="5"/>
      <c r="G367" s="5"/>
    </row>
    <row r="368" spans="6:7" x14ac:dyDescent="0.25">
      <c r="F368" s="5"/>
      <c r="G368" s="5"/>
    </row>
    <row r="369" spans="6:7" x14ac:dyDescent="0.25">
      <c r="F369" s="5"/>
      <c r="G369" s="5"/>
    </row>
    <row r="370" spans="6:7" x14ac:dyDescent="0.25">
      <c r="F370" s="5"/>
      <c r="G370" s="5"/>
    </row>
    <row r="371" spans="6:7" x14ac:dyDescent="0.25">
      <c r="F371" s="5"/>
      <c r="G371" s="5"/>
    </row>
    <row r="372" spans="6:7" x14ac:dyDescent="0.25">
      <c r="F372" s="5"/>
      <c r="G372" s="5"/>
    </row>
    <row r="373" spans="6:7" x14ac:dyDescent="0.25">
      <c r="F373" s="5"/>
      <c r="G373" s="5"/>
    </row>
    <row r="374" spans="6:7" x14ac:dyDescent="0.25">
      <c r="F374" s="5"/>
      <c r="G374" s="5"/>
    </row>
    <row r="375" spans="6:7" x14ac:dyDescent="0.25">
      <c r="F375" s="5"/>
      <c r="G375" s="5"/>
    </row>
    <row r="376" spans="6:7" x14ac:dyDescent="0.25">
      <c r="F376" s="5"/>
      <c r="G376" s="5"/>
    </row>
    <row r="377" spans="6:7" x14ac:dyDescent="0.25">
      <c r="F377" s="5"/>
      <c r="G377" s="5"/>
    </row>
    <row r="378" spans="6:7" x14ac:dyDescent="0.25">
      <c r="F378" s="5"/>
      <c r="G378" s="5"/>
    </row>
    <row r="379" spans="6:7" x14ac:dyDescent="0.25">
      <c r="F379" s="5"/>
      <c r="G379" s="5"/>
    </row>
    <row r="380" spans="6:7" x14ac:dyDescent="0.25">
      <c r="F380" s="5"/>
      <c r="G380" s="5"/>
    </row>
    <row r="381" spans="6:7" x14ac:dyDescent="0.25">
      <c r="F381" s="5"/>
      <c r="G381" s="5"/>
    </row>
    <row r="382" spans="6:7" x14ac:dyDescent="0.25">
      <c r="F382" s="5"/>
      <c r="G382" s="5"/>
    </row>
    <row r="383" spans="6:7" x14ac:dyDescent="0.25">
      <c r="F383" s="5"/>
      <c r="G383" s="5"/>
    </row>
    <row r="384" spans="6:7" x14ac:dyDescent="0.25">
      <c r="F384" s="5"/>
      <c r="G384" s="5"/>
    </row>
    <row r="385" spans="6:7" x14ac:dyDescent="0.25">
      <c r="F385" s="5"/>
      <c r="G385" s="5"/>
    </row>
    <row r="386" spans="6:7" x14ac:dyDescent="0.25">
      <c r="F386" s="5"/>
      <c r="G386" s="5"/>
    </row>
    <row r="387" spans="6:7" x14ac:dyDescent="0.25">
      <c r="F387" s="5"/>
      <c r="G387" s="5"/>
    </row>
    <row r="388" spans="6:7" x14ac:dyDescent="0.25">
      <c r="F388" s="5"/>
      <c r="G388" s="5"/>
    </row>
    <row r="389" spans="6:7" x14ac:dyDescent="0.25">
      <c r="F389" s="5"/>
      <c r="G389" s="5"/>
    </row>
    <row r="390" spans="6:7" x14ac:dyDescent="0.25">
      <c r="F390" s="5"/>
      <c r="G390" s="5"/>
    </row>
    <row r="391" spans="6:7" x14ac:dyDescent="0.25">
      <c r="F391" s="5"/>
      <c r="G391" s="5"/>
    </row>
    <row r="392" spans="6:7" x14ac:dyDescent="0.25">
      <c r="F392" s="5"/>
      <c r="G392" s="5"/>
    </row>
    <row r="393" spans="6:7" x14ac:dyDescent="0.25">
      <c r="F393" s="5"/>
      <c r="G393" s="5"/>
    </row>
    <row r="394" spans="6:7" x14ac:dyDescent="0.25">
      <c r="F394" s="5"/>
      <c r="G394" s="5"/>
    </row>
    <row r="395" spans="6:7" x14ac:dyDescent="0.25">
      <c r="F395" s="5"/>
      <c r="G395" s="5"/>
    </row>
    <row r="396" spans="6:7" x14ac:dyDescent="0.25">
      <c r="F396" s="5"/>
      <c r="G396" s="5"/>
    </row>
    <row r="397" spans="6:7" x14ac:dyDescent="0.25">
      <c r="F397" s="5"/>
      <c r="G397" s="5"/>
    </row>
    <row r="398" spans="6:7" x14ac:dyDescent="0.25">
      <c r="F398" s="5"/>
      <c r="G398" s="5"/>
    </row>
    <row r="399" spans="6:7" x14ac:dyDescent="0.25">
      <c r="F399" s="5"/>
      <c r="G399" s="5"/>
    </row>
    <row r="400" spans="6:7" x14ac:dyDescent="0.25">
      <c r="F400" s="5"/>
      <c r="G400" s="5"/>
    </row>
    <row r="401" spans="6:7" x14ac:dyDescent="0.25">
      <c r="F401" s="5"/>
      <c r="G401" s="5"/>
    </row>
    <row r="402" spans="6:7" x14ac:dyDescent="0.25">
      <c r="F402" s="5"/>
      <c r="G402" s="5"/>
    </row>
    <row r="403" spans="6:7" x14ac:dyDescent="0.25">
      <c r="F403" s="5"/>
      <c r="G403" s="5"/>
    </row>
    <row r="404" spans="6:7" x14ac:dyDescent="0.25">
      <c r="F404" s="5"/>
      <c r="G404" s="5"/>
    </row>
    <row r="405" spans="6:7" x14ac:dyDescent="0.25">
      <c r="F405" s="5"/>
      <c r="G405" s="5"/>
    </row>
    <row r="406" spans="6:7" x14ac:dyDescent="0.25">
      <c r="F406" s="5"/>
      <c r="G406" s="5"/>
    </row>
    <row r="407" spans="6:7" x14ac:dyDescent="0.25">
      <c r="F407" s="5"/>
      <c r="G407" s="5"/>
    </row>
    <row r="408" spans="6:7" x14ac:dyDescent="0.25">
      <c r="F408" s="5"/>
      <c r="G408" s="5"/>
    </row>
    <row r="409" spans="6:7" x14ac:dyDescent="0.25">
      <c r="F409" s="5"/>
      <c r="G409" s="5"/>
    </row>
    <row r="410" spans="6:7" x14ac:dyDescent="0.25">
      <c r="F410" s="5"/>
      <c r="G410" s="5"/>
    </row>
    <row r="411" spans="6:7" x14ac:dyDescent="0.25">
      <c r="F411" s="5"/>
      <c r="G411" s="5"/>
    </row>
    <row r="412" spans="6:7" x14ac:dyDescent="0.25">
      <c r="F412" s="5"/>
      <c r="G412" s="5"/>
    </row>
    <row r="413" spans="6:7" x14ac:dyDescent="0.25">
      <c r="F413" s="5"/>
      <c r="G413" s="5"/>
    </row>
    <row r="414" spans="6:7" x14ac:dyDescent="0.25">
      <c r="F414" s="5"/>
      <c r="G414" s="5"/>
    </row>
    <row r="415" spans="6:7" x14ac:dyDescent="0.25">
      <c r="F415" s="5"/>
      <c r="G415" s="5"/>
    </row>
    <row r="416" spans="6:7" x14ac:dyDescent="0.25">
      <c r="F416" s="5"/>
      <c r="G416" s="5"/>
    </row>
    <row r="417" spans="6:7" x14ac:dyDescent="0.25">
      <c r="F417" s="5"/>
      <c r="G417" s="5"/>
    </row>
    <row r="418" spans="6:7" x14ac:dyDescent="0.25">
      <c r="F418" s="5"/>
      <c r="G418" s="5"/>
    </row>
    <row r="419" spans="6:7" x14ac:dyDescent="0.25">
      <c r="F419" s="5"/>
      <c r="G419" s="5"/>
    </row>
    <row r="420" spans="6:7" x14ac:dyDescent="0.25">
      <c r="F420" s="5"/>
      <c r="G420" s="5"/>
    </row>
    <row r="421" spans="6:7" x14ac:dyDescent="0.25">
      <c r="F421" s="5"/>
      <c r="G421" s="5"/>
    </row>
    <row r="422" spans="6:7" x14ac:dyDescent="0.25">
      <c r="F422" s="5"/>
      <c r="G422" s="5"/>
    </row>
    <row r="423" spans="6:7" x14ac:dyDescent="0.25">
      <c r="F423" s="5"/>
      <c r="G423" s="5"/>
    </row>
    <row r="424" spans="6:7" x14ac:dyDescent="0.25">
      <c r="F424" s="5"/>
      <c r="G424" s="5"/>
    </row>
    <row r="425" spans="6:7" x14ac:dyDescent="0.25">
      <c r="F425" s="5"/>
      <c r="G425" s="5"/>
    </row>
    <row r="426" spans="6:7" x14ac:dyDescent="0.25">
      <c r="F426" s="5"/>
      <c r="G426" s="5"/>
    </row>
    <row r="427" spans="6:7" x14ac:dyDescent="0.25">
      <c r="F427" s="5"/>
      <c r="G427" s="5"/>
    </row>
    <row r="428" spans="6:7" x14ac:dyDescent="0.25">
      <c r="F428" s="5"/>
      <c r="G428" s="5"/>
    </row>
    <row r="429" spans="6:7" x14ac:dyDescent="0.25">
      <c r="F429" s="5"/>
      <c r="G429" s="5"/>
    </row>
    <row r="430" spans="6:7" x14ac:dyDescent="0.25">
      <c r="F430" s="5"/>
      <c r="G430" s="5"/>
    </row>
    <row r="431" spans="6:7" x14ac:dyDescent="0.25">
      <c r="F431" s="5"/>
      <c r="G431" s="5"/>
    </row>
    <row r="432" spans="6:7" x14ac:dyDescent="0.25">
      <c r="F432" s="5"/>
      <c r="G432" s="5"/>
    </row>
    <row r="433" spans="6:7" x14ac:dyDescent="0.25">
      <c r="F433" s="5"/>
      <c r="G433" s="5"/>
    </row>
    <row r="434" spans="6:7" x14ac:dyDescent="0.25">
      <c r="F434" s="5"/>
      <c r="G434" s="5"/>
    </row>
    <row r="435" spans="6:7" x14ac:dyDescent="0.25">
      <c r="F435" s="5"/>
      <c r="G435" s="5"/>
    </row>
    <row r="436" spans="6:7" x14ac:dyDescent="0.25">
      <c r="F436" s="5"/>
      <c r="G436" s="5"/>
    </row>
    <row r="437" spans="6:7" x14ac:dyDescent="0.25">
      <c r="F437" s="5"/>
      <c r="G437" s="5"/>
    </row>
    <row r="438" spans="6:7" x14ac:dyDescent="0.25">
      <c r="F438" s="5"/>
      <c r="G438" s="5"/>
    </row>
    <row r="439" spans="6:7" x14ac:dyDescent="0.25">
      <c r="F439" s="5"/>
      <c r="G439" s="5"/>
    </row>
    <row r="440" spans="6:7" x14ac:dyDescent="0.25">
      <c r="F440" s="5"/>
      <c r="G440" s="5"/>
    </row>
    <row r="441" spans="6:7" x14ac:dyDescent="0.25">
      <c r="F441" s="5"/>
      <c r="G441" s="5"/>
    </row>
    <row r="442" spans="6:7" x14ac:dyDescent="0.25">
      <c r="F442" s="5"/>
      <c r="G442" s="5"/>
    </row>
    <row r="443" spans="6:7" x14ac:dyDescent="0.25">
      <c r="F443" s="5"/>
      <c r="G443" s="5"/>
    </row>
    <row r="444" spans="6:7" x14ac:dyDescent="0.25">
      <c r="F444" s="5"/>
      <c r="G444" s="5"/>
    </row>
    <row r="445" spans="6:7" x14ac:dyDescent="0.25">
      <c r="F445" s="5"/>
      <c r="G445" s="5"/>
    </row>
    <row r="446" spans="6:7" x14ac:dyDescent="0.25">
      <c r="F446" s="5"/>
      <c r="G446" s="5"/>
    </row>
    <row r="447" spans="6:7" x14ac:dyDescent="0.25">
      <c r="F447" s="5"/>
      <c r="G447" s="5"/>
    </row>
    <row r="448" spans="6:7" x14ac:dyDescent="0.25">
      <c r="F448" s="5"/>
      <c r="G448" s="5"/>
    </row>
    <row r="449" spans="6:7" x14ac:dyDescent="0.25">
      <c r="F449" s="5"/>
      <c r="G449" s="5"/>
    </row>
    <row r="450" spans="6:7" x14ac:dyDescent="0.25">
      <c r="F450" s="5"/>
      <c r="G450" s="5"/>
    </row>
    <row r="451" spans="6:7" x14ac:dyDescent="0.25">
      <c r="F451" s="5"/>
      <c r="G451" s="5"/>
    </row>
    <row r="452" spans="6:7" x14ac:dyDescent="0.25">
      <c r="F452" s="5"/>
      <c r="G452" s="5"/>
    </row>
    <row r="453" spans="6:7" x14ac:dyDescent="0.25">
      <c r="F453" s="5"/>
      <c r="G453" s="5"/>
    </row>
    <row r="454" spans="6:7" x14ac:dyDescent="0.25">
      <c r="F454" s="5"/>
      <c r="G454" s="5"/>
    </row>
    <row r="455" spans="6:7" x14ac:dyDescent="0.25">
      <c r="F455" s="5"/>
      <c r="G455" s="5"/>
    </row>
    <row r="456" spans="6:7" x14ac:dyDescent="0.25">
      <c r="F456" s="5"/>
      <c r="G456" s="5"/>
    </row>
    <row r="457" spans="6:7" x14ac:dyDescent="0.25">
      <c r="F457" s="5"/>
      <c r="G457" s="5"/>
    </row>
    <row r="458" spans="6:7" x14ac:dyDescent="0.25">
      <c r="F458" s="5"/>
      <c r="G458" s="5"/>
    </row>
    <row r="459" spans="6:7" x14ac:dyDescent="0.25">
      <c r="F459" s="5"/>
      <c r="G459" s="5"/>
    </row>
    <row r="460" spans="6:7" x14ac:dyDescent="0.25">
      <c r="F460" s="5"/>
      <c r="G460" s="5"/>
    </row>
    <row r="461" spans="6:7" x14ac:dyDescent="0.25">
      <c r="F461" s="5"/>
      <c r="G461" s="5"/>
    </row>
    <row r="462" spans="6:7" x14ac:dyDescent="0.25">
      <c r="F462" s="5"/>
      <c r="G462" s="5"/>
    </row>
    <row r="463" spans="6:7" x14ac:dyDescent="0.25">
      <c r="F463" s="5"/>
      <c r="G463" s="5"/>
    </row>
    <row r="464" spans="6:7" x14ac:dyDescent="0.25">
      <c r="F464" s="5"/>
      <c r="G464" s="5"/>
    </row>
    <row r="465" spans="6:7" x14ac:dyDescent="0.25">
      <c r="F465" s="5"/>
      <c r="G465" s="5"/>
    </row>
    <row r="466" spans="6:7" x14ac:dyDescent="0.25">
      <c r="F466" s="5"/>
      <c r="G466" s="5"/>
    </row>
    <row r="467" spans="6:7" x14ac:dyDescent="0.25">
      <c r="F467" s="5"/>
      <c r="G467" s="5"/>
    </row>
    <row r="468" spans="6:7" x14ac:dyDescent="0.25">
      <c r="F468" s="5"/>
      <c r="G468" s="5"/>
    </row>
    <row r="469" spans="6:7" x14ac:dyDescent="0.25">
      <c r="F469" s="5"/>
      <c r="G469" s="5"/>
    </row>
    <row r="470" spans="6:7" x14ac:dyDescent="0.25">
      <c r="F470" s="5"/>
      <c r="G470" s="5"/>
    </row>
    <row r="471" spans="6:7" x14ac:dyDescent="0.25">
      <c r="F471" s="5"/>
      <c r="G471" s="5"/>
    </row>
    <row r="472" spans="6:7" x14ac:dyDescent="0.25">
      <c r="F472" s="5"/>
      <c r="G472" s="5"/>
    </row>
    <row r="473" spans="6:7" x14ac:dyDescent="0.25">
      <c r="F473" s="5"/>
      <c r="G473" s="5"/>
    </row>
    <row r="474" spans="6:7" x14ac:dyDescent="0.25">
      <c r="F474" s="5"/>
      <c r="G474" s="5"/>
    </row>
    <row r="475" spans="6:7" x14ac:dyDescent="0.25">
      <c r="F475" s="5"/>
      <c r="G475" s="5"/>
    </row>
    <row r="476" spans="6:7" x14ac:dyDescent="0.25">
      <c r="F476" s="5"/>
      <c r="G476" s="5"/>
    </row>
    <row r="477" spans="6:7" x14ac:dyDescent="0.25">
      <c r="F477" s="5"/>
      <c r="G477" s="5"/>
    </row>
    <row r="478" spans="6:7" x14ac:dyDescent="0.25">
      <c r="F478" s="5"/>
      <c r="G478" s="5"/>
    </row>
    <row r="479" spans="6:7" x14ac:dyDescent="0.25">
      <c r="F479" s="5"/>
      <c r="G479" s="5"/>
    </row>
    <row r="480" spans="6:7" x14ac:dyDescent="0.25">
      <c r="F480" s="5"/>
      <c r="G480" s="5"/>
    </row>
    <row r="481" spans="6:7" x14ac:dyDescent="0.25">
      <c r="F481" s="5"/>
      <c r="G481" s="5"/>
    </row>
    <row r="482" spans="6:7" x14ac:dyDescent="0.25">
      <c r="F482" s="5"/>
      <c r="G482" s="5"/>
    </row>
    <row r="483" spans="6:7" x14ac:dyDescent="0.25">
      <c r="F483" s="5"/>
      <c r="G483" s="5"/>
    </row>
    <row r="484" spans="6:7" x14ac:dyDescent="0.25">
      <c r="F484" s="5"/>
      <c r="G484" s="5"/>
    </row>
    <row r="485" spans="6:7" x14ac:dyDescent="0.25">
      <c r="F485" s="5"/>
      <c r="G485" s="5"/>
    </row>
    <row r="486" spans="6:7" x14ac:dyDescent="0.25">
      <c r="F486" s="5"/>
      <c r="G486" s="5"/>
    </row>
    <row r="487" spans="6:7" x14ac:dyDescent="0.25">
      <c r="F487" s="5"/>
      <c r="G487" s="5"/>
    </row>
    <row r="488" spans="6:7" x14ac:dyDescent="0.25">
      <c r="F488" s="5"/>
      <c r="G488" s="5"/>
    </row>
    <row r="489" spans="6:7" x14ac:dyDescent="0.25">
      <c r="F489" s="5"/>
      <c r="G489" s="5"/>
    </row>
    <row r="490" spans="6:7" x14ac:dyDescent="0.25">
      <c r="F490" s="5"/>
      <c r="G490" s="5"/>
    </row>
    <row r="491" spans="6:7" x14ac:dyDescent="0.25">
      <c r="F491" s="5"/>
      <c r="G491" s="5"/>
    </row>
    <row r="492" spans="6:7" x14ac:dyDescent="0.25">
      <c r="F492" s="5"/>
      <c r="G492" s="5"/>
    </row>
    <row r="493" spans="6:7" x14ac:dyDescent="0.25">
      <c r="F493" s="5"/>
      <c r="G493" s="5"/>
    </row>
    <row r="494" spans="6:7" x14ac:dyDescent="0.25">
      <c r="F494" s="5"/>
      <c r="G494" s="5"/>
    </row>
    <row r="495" spans="6:7" x14ac:dyDescent="0.25">
      <c r="F495" s="5"/>
      <c r="G495" s="5"/>
    </row>
    <row r="496" spans="6:7" x14ac:dyDescent="0.25">
      <c r="F496" s="5"/>
      <c r="G496" s="5"/>
    </row>
    <row r="497" spans="6:7" x14ac:dyDescent="0.25">
      <c r="F497" s="5"/>
      <c r="G497" s="5"/>
    </row>
    <row r="498" spans="6:7" x14ac:dyDescent="0.25">
      <c r="F498" s="5"/>
      <c r="G498" s="5"/>
    </row>
    <row r="499" spans="6:7" x14ac:dyDescent="0.25">
      <c r="F499" s="5"/>
      <c r="G499" s="5"/>
    </row>
    <row r="500" spans="6:7" x14ac:dyDescent="0.25">
      <c r="F500" s="5"/>
      <c r="G500" s="5"/>
    </row>
    <row r="501" spans="6:7" x14ac:dyDescent="0.25">
      <c r="F501" s="5"/>
      <c r="G501" s="5"/>
    </row>
    <row r="502" spans="6:7" x14ac:dyDescent="0.25">
      <c r="F502" s="5"/>
      <c r="G502" s="5"/>
    </row>
    <row r="503" spans="6:7" x14ac:dyDescent="0.25">
      <c r="F503" s="5"/>
      <c r="G503" s="5"/>
    </row>
    <row r="504" spans="6:7" x14ac:dyDescent="0.25">
      <c r="F504" s="5"/>
      <c r="G504" s="5"/>
    </row>
    <row r="505" spans="6:7" x14ac:dyDescent="0.25">
      <c r="F505" s="5"/>
      <c r="G505" s="5"/>
    </row>
    <row r="506" spans="6:7" x14ac:dyDescent="0.25">
      <c r="F506" s="5"/>
      <c r="G506" s="5"/>
    </row>
    <row r="507" spans="6:7" x14ac:dyDescent="0.25">
      <c r="F507" s="5"/>
      <c r="G507" s="5"/>
    </row>
    <row r="508" spans="6:7" x14ac:dyDescent="0.25">
      <c r="F508" s="5"/>
      <c r="G508" s="5"/>
    </row>
    <row r="509" spans="6:7" x14ac:dyDescent="0.25">
      <c r="F509" s="5"/>
      <c r="G509" s="5"/>
    </row>
    <row r="510" spans="6:7" x14ac:dyDescent="0.25">
      <c r="F510" s="5"/>
      <c r="G510" s="5"/>
    </row>
    <row r="511" spans="6:7" x14ac:dyDescent="0.25">
      <c r="F511" s="5"/>
      <c r="G511" s="5"/>
    </row>
    <row r="512" spans="6:7" x14ac:dyDescent="0.25">
      <c r="F512" s="5"/>
      <c r="G512" s="5"/>
    </row>
    <row r="513" spans="6:7" x14ac:dyDescent="0.25">
      <c r="F513" s="5"/>
      <c r="G513" s="5"/>
    </row>
    <row r="514" spans="6:7" x14ac:dyDescent="0.25">
      <c r="F514" s="5"/>
      <c r="G514" s="5"/>
    </row>
    <row r="515" spans="6:7" x14ac:dyDescent="0.25">
      <c r="F515" s="5"/>
      <c r="G515" s="5"/>
    </row>
    <row r="516" spans="6:7" x14ac:dyDescent="0.25">
      <c r="F516" s="5"/>
      <c r="G516" s="5"/>
    </row>
    <row r="517" spans="6:7" x14ac:dyDescent="0.25">
      <c r="F517" s="5"/>
      <c r="G517" s="5"/>
    </row>
    <row r="518" spans="6:7" x14ac:dyDescent="0.25">
      <c r="F518" s="5"/>
      <c r="G518" s="5"/>
    </row>
    <row r="519" spans="6:7" x14ac:dyDescent="0.25">
      <c r="F519" s="5"/>
      <c r="G519" s="5"/>
    </row>
    <row r="520" spans="6:7" x14ac:dyDescent="0.25">
      <c r="F520" s="5"/>
      <c r="G520" s="5"/>
    </row>
    <row r="521" spans="6:7" x14ac:dyDescent="0.25">
      <c r="F521" s="5"/>
      <c r="G521" s="5"/>
    </row>
    <row r="522" spans="6:7" x14ac:dyDescent="0.25">
      <c r="F522" s="5"/>
      <c r="G522" s="5"/>
    </row>
    <row r="523" spans="6:7" x14ac:dyDescent="0.25">
      <c r="F523" s="5"/>
      <c r="G523" s="5"/>
    </row>
    <row r="524" spans="6:7" x14ac:dyDescent="0.25">
      <c r="F524" s="5"/>
      <c r="G524" s="5"/>
    </row>
    <row r="525" spans="6:7" x14ac:dyDescent="0.25">
      <c r="F525" s="5"/>
      <c r="G525" s="5"/>
    </row>
    <row r="526" spans="6:7" x14ac:dyDescent="0.25">
      <c r="F526" s="5"/>
      <c r="G526" s="5"/>
    </row>
    <row r="527" spans="6:7" x14ac:dyDescent="0.25">
      <c r="F527" s="5"/>
      <c r="G527" s="5"/>
    </row>
    <row r="528" spans="6:7" x14ac:dyDescent="0.25">
      <c r="F528" s="5"/>
      <c r="G528" s="5"/>
    </row>
    <row r="529" spans="6:7" x14ac:dyDescent="0.25">
      <c r="F529" s="5"/>
      <c r="G529" s="5"/>
    </row>
    <row r="530" spans="6:7" x14ac:dyDescent="0.25">
      <c r="F530" s="5"/>
      <c r="G530" s="5"/>
    </row>
    <row r="531" spans="6:7" x14ac:dyDescent="0.25">
      <c r="F531" s="5"/>
      <c r="G531" s="5"/>
    </row>
    <row r="532" spans="6:7" x14ac:dyDescent="0.25">
      <c r="F532" s="5"/>
      <c r="G532" s="5"/>
    </row>
    <row r="533" spans="6:7" x14ac:dyDescent="0.25">
      <c r="F533" s="5"/>
      <c r="G533" s="5"/>
    </row>
    <row r="534" spans="6:7" x14ac:dyDescent="0.25">
      <c r="F534" s="5"/>
      <c r="G534" s="5"/>
    </row>
    <row r="535" spans="6:7" x14ac:dyDescent="0.25">
      <c r="F535" s="5"/>
      <c r="G535" s="5"/>
    </row>
    <row r="536" spans="6:7" x14ac:dyDescent="0.25">
      <c r="F536" s="5"/>
      <c r="G536" s="5"/>
    </row>
    <row r="537" spans="6:7" x14ac:dyDescent="0.25">
      <c r="F537" s="5"/>
      <c r="G537" s="5"/>
    </row>
    <row r="538" spans="6:7" x14ac:dyDescent="0.25">
      <c r="F538" s="5"/>
      <c r="G538" s="5"/>
    </row>
    <row r="539" spans="6:7" x14ac:dyDescent="0.25">
      <c r="F539" s="5"/>
      <c r="G539" s="5"/>
    </row>
    <row r="540" spans="6:7" x14ac:dyDescent="0.25">
      <c r="F540" s="5"/>
      <c r="G540" s="5"/>
    </row>
    <row r="541" spans="6:7" x14ac:dyDescent="0.25">
      <c r="F541" s="5"/>
      <c r="G541" s="5"/>
    </row>
    <row r="542" spans="6:7" x14ac:dyDescent="0.25">
      <c r="F542" s="5"/>
      <c r="G542" s="5"/>
    </row>
    <row r="543" spans="6:7" x14ac:dyDescent="0.25">
      <c r="F543" s="5"/>
      <c r="G543" s="5"/>
    </row>
    <row r="544" spans="6:7" x14ac:dyDescent="0.25">
      <c r="F544" s="5"/>
      <c r="G544" s="5"/>
    </row>
    <row r="545" spans="6:7" x14ac:dyDescent="0.25">
      <c r="F545" s="5"/>
      <c r="G545" s="5"/>
    </row>
    <row r="546" spans="6:7" x14ac:dyDescent="0.25">
      <c r="F546" s="5"/>
      <c r="G546" s="5"/>
    </row>
    <row r="547" spans="6:7" x14ac:dyDescent="0.25">
      <c r="F547" s="5"/>
      <c r="G547" s="5"/>
    </row>
    <row r="548" spans="6:7" x14ac:dyDescent="0.25">
      <c r="F548" s="5"/>
      <c r="G548" s="5"/>
    </row>
    <row r="549" spans="6:7" x14ac:dyDescent="0.25">
      <c r="F549" s="5"/>
      <c r="G549" s="5"/>
    </row>
    <row r="550" spans="6:7" x14ac:dyDescent="0.25">
      <c r="F550" s="5"/>
      <c r="G550" s="5"/>
    </row>
    <row r="551" spans="6:7" x14ac:dyDescent="0.25">
      <c r="F551" s="5"/>
      <c r="G551" s="5"/>
    </row>
    <row r="552" spans="6:7" x14ac:dyDescent="0.25">
      <c r="F552" s="5"/>
      <c r="G552" s="5"/>
    </row>
    <row r="553" spans="6:7" x14ac:dyDescent="0.25">
      <c r="F553" s="5"/>
      <c r="G553" s="5"/>
    </row>
    <row r="554" spans="6:7" x14ac:dyDescent="0.25">
      <c r="F554" s="5"/>
      <c r="G554" s="5"/>
    </row>
    <row r="555" spans="6:7" x14ac:dyDescent="0.25">
      <c r="F555" s="5"/>
      <c r="G555" s="5"/>
    </row>
    <row r="556" spans="6:7" x14ac:dyDescent="0.25">
      <c r="F556" s="5"/>
      <c r="G556" s="5"/>
    </row>
    <row r="557" spans="6:7" x14ac:dyDescent="0.25">
      <c r="F557" s="5"/>
      <c r="G557" s="5"/>
    </row>
  </sheetData>
  <mergeCells count="2">
    <mergeCell ref="B3:G3"/>
    <mergeCell ref="U3:Z3"/>
  </mergeCells>
  <conditionalFormatting sqref="O22:Q25">
    <cfRule type="cellIs" dxfId="10" priority="3" operator="equal">
      <formula>"Check"</formula>
    </cfRule>
  </conditionalFormatting>
  <conditionalFormatting sqref="O30:Q31">
    <cfRule type="cellIs" dxfId="9" priority="2" operator="equal">
      <formula>"Check"</formula>
    </cfRule>
  </conditionalFormatting>
  <conditionalFormatting sqref="O29:Q29">
    <cfRule type="cellIs" dxfId="8" priority="1" operator="equal">
      <formula>"Check"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18"/>
  <sheetViews>
    <sheetView zoomScale="85" zoomScaleNormal="85" workbookViewId="0">
      <selection activeCell="E8" sqref="E8"/>
    </sheetView>
  </sheetViews>
  <sheetFormatPr defaultRowHeight="15" x14ac:dyDescent="0.25"/>
  <cols>
    <col min="3" max="3" width="32.140625" bestFit="1" customWidth="1"/>
    <col min="4" max="4" width="12.5703125" bestFit="1" customWidth="1"/>
    <col min="5" max="5" width="11.42578125" bestFit="1" customWidth="1"/>
  </cols>
  <sheetData>
    <row r="3" spans="3:5" ht="15.75" thickBot="1" x14ac:dyDescent="0.3"/>
    <row r="4" spans="3:5" ht="15.75" thickBot="1" x14ac:dyDescent="0.3">
      <c r="C4" s="94" t="s">
        <v>5</v>
      </c>
      <c r="D4" s="95">
        <v>15000</v>
      </c>
      <c r="E4" s="152" t="s">
        <v>59</v>
      </c>
    </row>
    <row r="5" spans="3:5" ht="15.75" thickBot="1" x14ac:dyDescent="0.3">
      <c r="C5" s="94" t="s">
        <v>6</v>
      </c>
      <c r="D5" s="95">
        <v>10000</v>
      </c>
      <c r="E5" s="152" t="s">
        <v>58</v>
      </c>
    </row>
    <row r="6" spans="3:5" ht="15.75" thickBot="1" x14ac:dyDescent="0.3">
      <c r="C6" s="94" t="s">
        <v>7</v>
      </c>
      <c r="D6" s="96">
        <v>0.5</v>
      </c>
      <c r="E6" s="152" t="s">
        <v>60</v>
      </c>
    </row>
    <row r="7" spans="3:5" ht="15.75" thickBot="1" x14ac:dyDescent="0.3">
      <c r="C7" s="94" t="s">
        <v>8</v>
      </c>
      <c r="D7" s="96">
        <v>0.5</v>
      </c>
      <c r="E7" s="152" t="s">
        <v>61</v>
      </c>
    </row>
    <row r="10" spans="3:5" x14ac:dyDescent="0.25">
      <c r="C10" s="11" t="s">
        <v>21</v>
      </c>
    </row>
    <row r="12" spans="3:5" x14ac:dyDescent="0.25">
      <c r="C12" s="12"/>
      <c r="D12" t="s">
        <v>22</v>
      </c>
    </row>
    <row r="13" spans="3:5" x14ac:dyDescent="0.25">
      <c r="C13" s="13"/>
      <c r="D13" t="s">
        <v>22</v>
      </c>
    </row>
    <row r="14" spans="3:5" x14ac:dyDescent="0.25">
      <c r="C14" s="14"/>
      <c r="D14" t="s">
        <v>23</v>
      </c>
    </row>
    <row r="15" spans="3:5" x14ac:dyDescent="0.25">
      <c r="C15" s="15"/>
      <c r="D15" t="s">
        <v>24</v>
      </c>
    </row>
    <row r="16" spans="3:5" x14ac:dyDescent="0.25">
      <c r="C16" s="16"/>
      <c r="D16" t="s">
        <v>25</v>
      </c>
    </row>
    <row r="17" spans="3:4" x14ac:dyDescent="0.25">
      <c r="C17" s="114"/>
      <c r="D17" t="s">
        <v>40</v>
      </c>
    </row>
    <row r="18" spans="3:4" x14ac:dyDescent="0.25">
      <c r="C18" s="115"/>
      <c r="D18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O35"/>
  <sheetViews>
    <sheetView zoomScale="85" zoomScaleNormal="85" workbookViewId="0">
      <selection activeCell="F35" sqref="F35"/>
    </sheetView>
  </sheetViews>
  <sheetFormatPr defaultRowHeight="15" x14ac:dyDescent="0.25"/>
  <cols>
    <col min="2" max="2" width="12.7109375" bestFit="1" customWidth="1"/>
    <col min="4" max="4" width="12.7109375" bestFit="1" customWidth="1"/>
    <col min="5" max="5" width="11.85546875" bestFit="1" customWidth="1"/>
    <col min="6" max="6" width="17.85546875" bestFit="1" customWidth="1"/>
    <col min="7" max="7" width="12.140625" bestFit="1" customWidth="1"/>
  </cols>
  <sheetData>
    <row r="2" spans="2:15" ht="15.75" thickBot="1" x14ac:dyDescent="0.3"/>
    <row r="3" spans="2:15" ht="15.75" thickBot="1" x14ac:dyDescent="0.3">
      <c r="B3" s="9" t="s">
        <v>15</v>
      </c>
      <c r="C3" s="54">
        <f>withdrawal</f>
        <v>15000</v>
      </c>
      <c r="D3" s="5"/>
      <c r="E3" s="5"/>
      <c r="F3" s="5"/>
      <c r="G3" s="5"/>
      <c r="H3" s="5"/>
    </row>
    <row r="4" spans="2:15" ht="15.75" thickBot="1" x14ac:dyDescent="0.3">
      <c r="B4" s="26" t="s">
        <v>16</v>
      </c>
      <c r="C4" s="51">
        <v>250475.74898222805</v>
      </c>
      <c r="D4" s="152" t="s">
        <v>57</v>
      </c>
      <c r="E4" s="5"/>
      <c r="F4" s="5"/>
      <c r="G4" s="5"/>
      <c r="H4" s="5"/>
    </row>
    <row r="5" spans="2:15" x14ac:dyDescent="0.25">
      <c r="B5" s="5"/>
      <c r="C5" s="5"/>
      <c r="D5" s="5"/>
      <c r="E5" s="5"/>
      <c r="F5" s="5"/>
      <c r="G5" s="5"/>
      <c r="H5" s="5"/>
    </row>
    <row r="6" spans="2:15" x14ac:dyDescent="0.25">
      <c r="B6" s="5"/>
      <c r="C6" s="5"/>
      <c r="D6" s="5"/>
      <c r="E6" s="5"/>
      <c r="F6" s="5"/>
      <c r="G6" s="5"/>
      <c r="H6" s="5"/>
    </row>
    <row r="7" spans="2:15" ht="15.75" thickBot="1" x14ac:dyDescent="0.3">
      <c r="B7" s="5"/>
      <c r="C7" s="5"/>
      <c r="D7" s="5"/>
      <c r="E7" s="5"/>
      <c r="F7" s="5"/>
      <c r="G7" s="5"/>
      <c r="H7" s="5"/>
    </row>
    <row r="8" spans="2:15" ht="15.75" thickBot="1" x14ac:dyDescent="0.3">
      <c r="B8" s="22" t="s">
        <v>17</v>
      </c>
      <c r="C8" s="23" t="s">
        <v>12</v>
      </c>
      <c r="D8" s="56" t="s">
        <v>16</v>
      </c>
      <c r="E8" s="24" t="s">
        <v>15</v>
      </c>
      <c r="F8" s="24" t="s">
        <v>18</v>
      </c>
      <c r="G8" s="24" t="s">
        <v>19</v>
      </c>
      <c r="H8" s="5"/>
    </row>
    <row r="9" spans="2:15" x14ac:dyDescent="0.25">
      <c r="B9" s="38">
        <v>65</v>
      </c>
      <c r="C9" s="36">
        <v>1</v>
      </c>
      <c r="D9" s="42">
        <f>fund_at_65</f>
        <v>250475.74898222805</v>
      </c>
      <c r="E9" s="27">
        <f>$C$3</f>
        <v>15000</v>
      </c>
      <c r="F9" s="48">
        <f>'Annual Return Checks'!X5</f>
        <v>3.8499627981169571E-2</v>
      </c>
      <c r="G9" s="33">
        <f>(D9-E9)*(1+F9)</f>
        <v>244541.47771663111</v>
      </c>
      <c r="H9" s="5"/>
      <c r="O9" s="7"/>
    </row>
    <row r="10" spans="2:15" x14ac:dyDescent="0.25">
      <c r="B10" s="38">
        <v>66</v>
      </c>
      <c r="C10" s="36">
        <v>2</v>
      </c>
      <c r="D10" s="29">
        <f>G9</f>
        <v>244541.47771663111</v>
      </c>
      <c r="E10" s="29">
        <f t="shared" ref="E10:E33" si="0">$C$3</f>
        <v>15000</v>
      </c>
      <c r="F10" s="49">
        <f>'Annual Return Checks'!X6</f>
        <v>3.6731814380686734E-2</v>
      </c>
      <c r="G10" s="34">
        <f t="shared" ref="G10:G33" si="1">(D10-E10)*(1+F10)</f>
        <v>237972.95266878695</v>
      </c>
      <c r="H10" s="5"/>
    </row>
    <row r="11" spans="2:15" x14ac:dyDescent="0.25">
      <c r="B11" s="38">
        <v>67</v>
      </c>
      <c r="C11" s="36">
        <v>3</v>
      </c>
      <c r="D11" s="29">
        <f t="shared" ref="D11:D33" si="2">G10</f>
        <v>237972.95266878695</v>
      </c>
      <c r="E11" s="29">
        <f t="shared" si="0"/>
        <v>15000</v>
      </c>
      <c r="F11" s="49">
        <f>'Annual Return Checks'!X7</f>
        <v>3.971859139005951E-2</v>
      </c>
      <c r="G11" s="34">
        <f t="shared" si="1"/>
        <v>231829.12426687358</v>
      </c>
      <c r="H11" s="5"/>
    </row>
    <row r="12" spans="2:15" x14ac:dyDescent="0.25">
      <c r="B12" s="38">
        <v>68</v>
      </c>
      <c r="C12" s="36">
        <v>4</v>
      </c>
      <c r="D12" s="29">
        <f t="shared" si="2"/>
        <v>231829.12426687358</v>
      </c>
      <c r="E12" s="29">
        <f t="shared" si="0"/>
        <v>15000</v>
      </c>
      <c r="F12" s="49">
        <f>'Annual Return Checks'!X8</f>
        <v>3.8572795038436691E-2</v>
      </c>
      <c r="G12" s="34">
        <f t="shared" si="1"/>
        <v>225192.82963558342</v>
      </c>
      <c r="H12" s="5"/>
      <c r="O12" s="21"/>
    </row>
    <row r="13" spans="2:15" x14ac:dyDescent="0.25">
      <c r="B13" s="38">
        <v>69</v>
      </c>
      <c r="C13" s="36">
        <v>5</v>
      </c>
      <c r="D13" s="29">
        <f t="shared" si="2"/>
        <v>225192.82963558342</v>
      </c>
      <c r="E13" s="29">
        <f t="shared" si="0"/>
        <v>15000</v>
      </c>
      <c r="F13" s="49">
        <f>'Annual Return Checks'!X9</f>
        <v>3.7510488546781184E-2</v>
      </c>
      <c r="G13" s="34">
        <f t="shared" si="1"/>
        <v>218077.26536424449</v>
      </c>
      <c r="H13" s="5"/>
    </row>
    <row r="14" spans="2:15" x14ac:dyDescent="0.25">
      <c r="B14" s="38">
        <v>70</v>
      </c>
      <c r="C14" s="36">
        <v>6</v>
      </c>
      <c r="D14" s="29">
        <f t="shared" si="2"/>
        <v>218077.26536424449</v>
      </c>
      <c r="E14" s="29">
        <f t="shared" si="0"/>
        <v>15000</v>
      </c>
      <c r="F14" s="49">
        <f>'Annual Return Checks'!X10</f>
        <v>3.6865402669203462E-2</v>
      </c>
      <c r="G14" s="34">
        <f t="shared" si="1"/>
        <v>210563.79052485805</v>
      </c>
      <c r="H14" s="5"/>
    </row>
    <row r="15" spans="2:15" x14ac:dyDescent="0.25">
      <c r="B15" s="38">
        <v>71</v>
      </c>
      <c r="C15" s="36">
        <v>7</v>
      </c>
      <c r="D15" s="29">
        <f t="shared" si="2"/>
        <v>210563.79052485805</v>
      </c>
      <c r="E15" s="29">
        <f t="shared" si="0"/>
        <v>15000</v>
      </c>
      <c r="F15" s="49">
        <f>'Annual Return Checks'!X11</f>
        <v>3.7044593014153859E-2</v>
      </c>
      <c r="G15" s="34">
        <f t="shared" si="1"/>
        <v>202808.37155315664</v>
      </c>
      <c r="H15" s="5"/>
    </row>
    <row r="16" spans="2:15" x14ac:dyDescent="0.25">
      <c r="B16" s="38">
        <v>72</v>
      </c>
      <c r="C16" s="36">
        <v>8</v>
      </c>
      <c r="D16" s="29">
        <f t="shared" si="2"/>
        <v>202808.37155315664</v>
      </c>
      <c r="E16" s="29">
        <f t="shared" si="0"/>
        <v>15000</v>
      </c>
      <c r="F16" s="49">
        <f>'Annual Return Checks'!X12</f>
        <v>3.4707419818743368E-2</v>
      </c>
      <c r="G16" s="34">
        <f t="shared" si="1"/>
        <v>194326.7155501266</v>
      </c>
      <c r="H16" s="5"/>
    </row>
    <row r="17" spans="2:8" x14ac:dyDescent="0.25">
      <c r="B17" s="38">
        <v>73</v>
      </c>
      <c r="C17" s="36">
        <v>9</v>
      </c>
      <c r="D17" s="29">
        <f t="shared" si="2"/>
        <v>194326.7155501266</v>
      </c>
      <c r="E17" s="29">
        <f t="shared" si="0"/>
        <v>15000</v>
      </c>
      <c r="F17" s="49">
        <f>'Annual Return Checks'!X13</f>
        <v>3.7571256013654963E-2</v>
      </c>
      <c r="G17" s="34">
        <f t="shared" si="1"/>
        <v>186064.24549014829</v>
      </c>
      <c r="H17" s="5"/>
    </row>
    <row r="18" spans="2:8" x14ac:dyDescent="0.25">
      <c r="B18" s="38">
        <v>74</v>
      </c>
      <c r="C18" s="36">
        <v>10</v>
      </c>
      <c r="D18" s="29">
        <f t="shared" si="2"/>
        <v>186064.24549014829</v>
      </c>
      <c r="E18" s="29">
        <f t="shared" si="0"/>
        <v>15000</v>
      </c>
      <c r="F18" s="49">
        <f>'Annual Return Checks'!X14</f>
        <v>3.6070210770028366E-2</v>
      </c>
      <c r="G18" s="34">
        <f t="shared" si="1"/>
        <v>177234.56888019381</v>
      </c>
      <c r="H18" s="5"/>
    </row>
    <row r="19" spans="2:8" x14ac:dyDescent="0.25">
      <c r="B19" s="38">
        <v>75</v>
      </c>
      <c r="C19" s="36">
        <v>11</v>
      </c>
      <c r="D19" s="29">
        <f t="shared" si="2"/>
        <v>177234.56888019381</v>
      </c>
      <c r="E19" s="29">
        <f t="shared" si="0"/>
        <v>15000</v>
      </c>
      <c r="F19" s="49">
        <f>'Annual Return Checks'!X15</f>
        <v>3.5622424089624349E-2</v>
      </c>
      <c r="G19" s="34">
        <f t="shared" si="1"/>
        <v>168013.75749484144</v>
      </c>
      <c r="H19" s="5"/>
    </row>
    <row r="20" spans="2:8" x14ac:dyDescent="0.25">
      <c r="B20" s="38">
        <v>76</v>
      </c>
      <c r="C20" s="36">
        <v>12</v>
      </c>
      <c r="D20" s="29">
        <f t="shared" si="2"/>
        <v>168013.75749484144</v>
      </c>
      <c r="E20" s="29">
        <f t="shared" si="0"/>
        <v>15000</v>
      </c>
      <c r="F20" s="49">
        <f>'Annual Return Checks'!X16</f>
        <v>3.6783032252077463E-2</v>
      </c>
      <c r="G20" s="34">
        <f t="shared" si="1"/>
        <v>158642.06747178576</v>
      </c>
      <c r="H20" s="5"/>
    </row>
    <row r="21" spans="2:8" x14ac:dyDescent="0.25">
      <c r="B21" s="38">
        <v>77</v>
      </c>
      <c r="C21" s="36">
        <v>13</v>
      </c>
      <c r="D21" s="29">
        <f t="shared" si="2"/>
        <v>158642.06747178576</v>
      </c>
      <c r="E21" s="29">
        <f t="shared" si="0"/>
        <v>15000</v>
      </c>
      <c r="F21" s="49">
        <f>'Annual Return Checks'!X17</f>
        <v>3.5161761843000683E-2</v>
      </c>
      <c r="G21" s="34">
        <f t="shared" si="1"/>
        <v>148692.77563886493</v>
      </c>
      <c r="H21" s="5"/>
    </row>
    <row r="22" spans="2:8" x14ac:dyDescent="0.25">
      <c r="B22" s="38">
        <v>78</v>
      </c>
      <c r="C22" s="36">
        <v>14</v>
      </c>
      <c r="D22" s="29">
        <f t="shared" si="2"/>
        <v>148692.77563886493</v>
      </c>
      <c r="E22" s="29">
        <f t="shared" si="0"/>
        <v>15000</v>
      </c>
      <c r="F22" s="49">
        <f>'Annual Return Checks'!X18</f>
        <v>3.7861572022817036E-2</v>
      </c>
      <c r="G22" s="34">
        <f t="shared" si="1"/>
        <v>138754.59429264613</v>
      </c>
      <c r="H22" s="5"/>
    </row>
    <row r="23" spans="2:8" x14ac:dyDescent="0.25">
      <c r="B23" s="38">
        <v>79</v>
      </c>
      <c r="C23" s="36">
        <v>15</v>
      </c>
      <c r="D23" s="29">
        <f t="shared" si="2"/>
        <v>138754.59429264613</v>
      </c>
      <c r="E23" s="29">
        <f t="shared" si="0"/>
        <v>15000</v>
      </c>
      <c r="F23" s="49">
        <f>'Annual Return Checks'!X19</f>
        <v>3.6920391852834689E-2</v>
      </c>
      <c r="G23" s="34">
        <f t="shared" si="1"/>
        <v>128323.66240751921</v>
      </c>
      <c r="H23" s="5"/>
    </row>
    <row r="24" spans="2:8" x14ac:dyDescent="0.25">
      <c r="B24" s="38">
        <v>80</v>
      </c>
      <c r="C24" s="36">
        <v>16</v>
      </c>
      <c r="D24" s="29">
        <f t="shared" si="2"/>
        <v>128323.66240751921</v>
      </c>
      <c r="E24" s="29">
        <f t="shared" si="0"/>
        <v>15000</v>
      </c>
      <c r="F24" s="49">
        <f>'Annual Return Checks'!X20</f>
        <v>3.5471285611793357E-2</v>
      </c>
      <c r="G24" s="34">
        <f t="shared" si="1"/>
        <v>117343.39840335077</v>
      </c>
      <c r="H24" s="5"/>
    </row>
    <row r="25" spans="2:8" x14ac:dyDescent="0.25">
      <c r="B25" s="38">
        <v>81</v>
      </c>
      <c r="C25" s="36">
        <v>17</v>
      </c>
      <c r="D25" s="29">
        <f t="shared" si="2"/>
        <v>117343.39840335077</v>
      </c>
      <c r="E25" s="29">
        <f t="shared" si="0"/>
        <v>15000</v>
      </c>
      <c r="F25" s="49">
        <f>'Annual Return Checks'!X21</f>
        <v>3.6436943314531067E-2</v>
      </c>
      <c r="G25" s="34">
        <f t="shared" si="1"/>
        <v>106072.47900959014</v>
      </c>
      <c r="H25" s="5"/>
    </row>
    <row r="26" spans="2:8" x14ac:dyDescent="0.25">
      <c r="B26" s="38">
        <v>82</v>
      </c>
      <c r="C26" s="36">
        <v>18</v>
      </c>
      <c r="D26" s="29">
        <f t="shared" si="2"/>
        <v>106072.47900959014</v>
      </c>
      <c r="E26" s="29">
        <f t="shared" si="0"/>
        <v>15000</v>
      </c>
      <c r="F26" s="49">
        <f>'Annual Return Checks'!X22</f>
        <v>3.8192851717190113E-2</v>
      </c>
      <c r="G26" s="34">
        <f t="shared" si="1"/>
        <v>94550.796695920333</v>
      </c>
      <c r="H26" s="5"/>
    </row>
    <row r="27" spans="2:8" x14ac:dyDescent="0.25">
      <c r="B27" s="38">
        <v>83</v>
      </c>
      <c r="C27" s="36">
        <v>19</v>
      </c>
      <c r="D27" s="29">
        <f t="shared" si="2"/>
        <v>94550.796695920333</v>
      </c>
      <c r="E27" s="29">
        <f t="shared" si="0"/>
        <v>15000</v>
      </c>
      <c r="F27" s="49">
        <f>'Annual Return Checks'!X23</f>
        <v>3.4912362217439874E-2</v>
      </c>
      <c r="G27" s="34">
        <f t="shared" si="1"/>
        <v>82328.102924854218</v>
      </c>
      <c r="H27" s="5"/>
    </row>
    <row r="28" spans="2:8" x14ac:dyDescent="0.25">
      <c r="B28" s="38">
        <v>84</v>
      </c>
      <c r="C28" s="36">
        <v>20</v>
      </c>
      <c r="D28" s="29">
        <f t="shared" si="2"/>
        <v>82328.102924854218</v>
      </c>
      <c r="E28" s="29">
        <f t="shared" si="0"/>
        <v>15000</v>
      </c>
      <c r="F28" s="49">
        <f>'Annual Return Checks'!X24</f>
        <v>3.711203608577085E-2</v>
      </c>
      <c r="G28" s="34">
        <f t="shared" si="1"/>
        <v>69826.7859101879</v>
      </c>
      <c r="H28" s="5"/>
    </row>
    <row r="29" spans="2:8" x14ac:dyDescent="0.25">
      <c r="B29" s="38">
        <v>85</v>
      </c>
      <c r="C29" s="36">
        <v>21</v>
      </c>
      <c r="D29" s="29">
        <f t="shared" si="2"/>
        <v>69826.7859101879</v>
      </c>
      <c r="E29" s="29">
        <f t="shared" si="0"/>
        <v>15000</v>
      </c>
      <c r="F29" s="49">
        <f>'Annual Return Checks'!X25</f>
        <v>3.6830991393939971E-2</v>
      </c>
      <c r="G29" s="34">
        <f t="shared" si="1"/>
        <v>56846.11079020342</v>
      </c>
      <c r="H29" s="5"/>
    </row>
    <row r="30" spans="2:8" x14ac:dyDescent="0.25">
      <c r="B30" s="38">
        <v>86</v>
      </c>
      <c r="C30" s="36">
        <v>22</v>
      </c>
      <c r="D30" s="29">
        <f t="shared" si="2"/>
        <v>56846.11079020342</v>
      </c>
      <c r="E30" s="29">
        <f t="shared" si="0"/>
        <v>15000</v>
      </c>
      <c r="F30" s="49">
        <f>'Annual Return Checks'!X26</f>
        <v>3.7558434147608288E-2</v>
      </c>
      <c r="G30" s="34">
        <f t="shared" si="1"/>
        <v>43417.785186650799</v>
      </c>
      <c r="H30" s="5"/>
    </row>
    <row r="31" spans="2:8" x14ac:dyDescent="0.25">
      <c r="B31" s="38">
        <v>87</v>
      </c>
      <c r="C31" s="36">
        <v>23</v>
      </c>
      <c r="D31" s="29">
        <f t="shared" si="2"/>
        <v>43417.785186650799</v>
      </c>
      <c r="E31" s="29">
        <f t="shared" si="0"/>
        <v>15000</v>
      </c>
      <c r="F31" s="49">
        <f>'Annual Return Checks'!X27</f>
        <v>3.645001666114589E-2</v>
      </c>
      <c r="G31" s="34">
        <f t="shared" si="1"/>
        <v>29453.613930177085</v>
      </c>
      <c r="H31" s="5"/>
    </row>
    <row r="32" spans="2:8" x14ac:dyDescent="0.25">
      <c r="B32" s="38">
        <v>88</v>
      </c>
      <c r="C32" s="36">
        <v>24</v>
      </c>
      <c r="D32" s="29">
        <f t="shared" si="2"/>
        <v>29453.613930177085</v>
      </c>
      <c r="E32" s="29">
        <f t="shared" si="0"/>
        <v>15000</v>
      </c>
      <c r="F32" s="49">
        <f>'Annual Return Checks'!X28</f>
        <v>3.7802730338762025E-2</v>
      </c>
      <c r="G32" s="34">
        <f t="shared" si="1"/>
        <v>15000.000000000144</v>
      </c>
      <c r="H32" s="5"/>
    </row>
    <row r="33" spans="2:8" ht="15.75" thickBot="1" x14ac:dyDescent="0.3">
      <c r="B33" s="39">
        <v>89</v>
      </c>
      <c r="C33" s="59">
        <v>25</v>
      </c>
      <c r="D33" s="43">
        <f t="shared" si="2"/>
        <v>15000.000000000144</v>
      </c>
      <c r="E33" s="43">
        <f t="shared" si="0"/>
        <v>15000</v>
      </c>
      <c r="F33" s="50">
        <f>'Annual Return Checks'!X29</f>
        <v>3.7233396627520898E-2</v>
      </c>
      <c r="G33" s="51">
        <f t="shared" si="1"/>
        <v>1.4905060804007763E-10</v>
      </c>
      <c r="H33" s="10" t="s">
        <v>20</v>
      </c>
    </row>
    <row r="34" spans="2:8" ht="15.75" thickBot="1" x14ac:dyDescent="0.3"/>
    <row r="35" spans="2:8" ht="15.75" thickBot="1" x14ac:dyDescent="0.3">
      <c r="E35" s="94" t="s">
        <v>37</v>
      </c>
      <c r="F35" s="130" t="str">
        <f>IF(SUM(F9:F33)=SUM('Annual Return Checks'!X5:X29),"OK","Check")</f>
        <v>OK</v>
      </c>
    </row>
  </sheetData>
  <conditionalFormatting sqref="F35">
    <cfRule type="cellIs" dxfId="7" priority="1" operator="equal">
      <formula>"Check"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M33"/>
  <sheetViews>
    <sheetView zoomScale="85" zoomScaleNormal="85" workbookViewId="0">
      <selection activeCell="D5" sqref="D5"/>
    </sheetView>
  </sheetViews>
  <sheetFormatPr defaultRowHeight="15" x14ac:dyDescent="0.25"/>
  <cols>
    <col min="2" max="2" width="18.28515625" bestFit="1" customWidth="1"/>
    <col min="4" max="4" width="12.28515625" bestFit="1" customWidth="1"/>
    <col min="11" max="11" width="10.7109375" bestFit="1" customWidth="1"/>
  </cols>
  <sheetData>
    <row r="2" spans="2:13" ht="15.75" thickBot="1" x14ac:dyDescent="0.3"/>
    <row r="3" spans="2:13" ht="15.75" thickBot="1" x14ac:dyDescent="0.3">
      <c r="B3" s="9" t="s">
        <v>16</v>
      </c>
      <c r="C3" s="54">
        <f>initial_fund</f>
        <v>10000</v>
      </c>
      <c r="D3" s="17"/>
      <c r="E3" s="5"/>
      <c r="F3" s="5"/>
      <c r="G3" s="5"/>
      <c r="H3" s="5"/>
      <c r="I3" s="5"/>
      <c r="J3" s="5"/>
      <c r="K3" s="5"/>
      <c r="L3" s="5"/>
      <c r="M3" s="5"/>
    </row>
    <row r="4" spans="2:13" ht="15.75" thickBot="1" x14ac:dyDescent="0.3">
      <c r="B4" s="9" t="s">
        <v>33</v>
      </c>
      <c r="C4" s="54">
        <f>fund_at_65</f>
        <v>250475.74898222805</v>
      </c>
      <c r="D4" s="17"/>
      <c r="E4" s="5"/>
      <c r="F4" s="5"/>
      <c r="G4" s="5"/>
      <c r="H4" s="5"/>
      <c r="I4" s="5"/>
      <c r="J4" s="5"/>
      <c r="K4" s="5"/>
      <c r="L4" s="5"/>
      <c r="M4" s="5"/>
    </row>
    <row r="5" spans="2:13" ht="15.75" thickBot="1" x14ac:dyDescent="0.3">
      <c r="B5" s="9" t="s">
        <v>26</v>
      </c>
      <c r="C5" s="53">
        <v>3277.912114112572</v>
      </c>
      <c r="D5" s="153" t="s">
        <v>56</v>
      </c>
      <c r="E5" s="5"/>
      <c r="F5" s="5"/>
      <c r="G5" s="5"/>
      <c r="H5" s="5"/>
      <c r="I5" s="5"/>
      <c r="J5" s="5"/>
      <c r="K5" s="5"/>
      <c r="L5" s="5"/>
      <c r="M5" s="5"/>
    </row>
    <row r="6" spans="2:13" ht="15.75" thickBot="1" x14ac:dyDescent="0.3">
      <c r="B6" s="9" t="s">
        <v>27</v>
      </c>
      <c r="C6" s="55">
        <f>PAI_prop</f>
        <v>0.5</v>
      </c>
      <c r="D6" s="18"/>
      <c r="E6" s="5"/>
      <c r="F6" s="5"/>
      <c r="G6" s="5"/>
      <c r="H6" s="5"/>
      <c r="I6" s="5"/>
      <c r="J6" s="5"/>
      <c r="K6" s="5"/>
      <c r="L6" s="5"/>
      <c r="M6" s="5"/>
    </row>
    <row r="7" spans="2:13" ht="15.75" thickBot="1" x14ac:dyDescent="0.3">
      <c r="B7" s="9" t="s">
        <v>28</v>
      </c>
      <c r="C7" s="55">
        <f>PAII_prop</f>
        <v>0.5</v>
      </c>
      <c r="D7" s="18"/>
      <c r="E7" s="5"/>
      <c r="F7" s="5"/>
      <c r="G7" s="5"/>
      <c r="H7" s="5"/>
      <c r="I7" s="5"/>
      <c r="J7" s="5"/>
      <c r="K7" s="5"/>
      <c r="L7" s="5"/>
      <c r="M7" s="5"/>
    </row>
    <row r="8" spans="2:13" ht="15.75" thickBot="1" x14ac:dyDescent="0.3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2:13" ht="15.75" thickBot="1" x14ac:dyDescent="0.3">
      <c r="B9" s="5"/>
      <c r="C9" s="5"/>
      <c r="D9" s="167" t="s">
        <v>16</v>
      </c>
      <c r="E9" s="168"/>
      <c r="F9" s="167" t="s">
        <v>26</v>
      </c>
      <c r="G9" s="168"/>
      <c r="H9" s="167" t="s">
        <v>18</v>
      </c>
      <c r="I9" s="169"/>
      <c r="J9" s="170" t="s">
        <v>19</v>
      </c>
      <c r="K9" s="171"/>
      <c r="L9" s="172"/>
      <c r="M9" s="5"/>
    </row>
    <row r="10" spans="2:13" ht="15.75" thickBot="1" x14ac:dyDescent="0.3">
      <c r="B10" s="22" t="s">
        <v>17</v>
      </c>
      <c r="C10" s="65" t="s">
        <v>12</v>
      </c>
      <c r="D10" s="39" t="s">
        <v>1</v>
      </c>
      <c r="E10" s="59" t="s">
        <v>2</v>
      </c>
      <c r="F10" s="39" t="s">
        <v>1</v>
      </c>
      <c r="G10" s="59" t="s">
        <v>2</v>
      </c>
      <c r="H10" s="39" t="s">
        <v>1</v>
      </c>
      <c r="I10" s="58" t="s">
        <v>2</v>
      </c>
      <c r="J10" s="65" t="s">
        <v>1</v>
      </c>
      <c r="K10" s="23" t="s">
        <v>2</v>
      </c>
      <c r="L10" s="56" t="s">
        <v>29</v>
      </c>
      <c r="M10" s="5"/>
    </row>
    <row r="11" spans="2:13" x14ac:dyDescent="0.25">
      <c r="B11" s="38">
        <v>45</v>
      </c>
      <c r="C11" s="36">
        <v>1</v>
      </c>
      <c r="D11" s="66">
        <f>initial_fund*PAI_prop</f>
        <v>5000</v>
      </c>
      <c r="E11" s="40">
        <f>initial_fund*PAII_prop</f>
        <v>5000</v>
      </c>
      <c r="F11" s="29">
        <f t="shared" ref="F11:F30" si="0">contribution*PAI_prop</f>
        <v>1638.956057056286</v>
      </c>
      <c r="G11" s="41">
        <f t="shared" ref="G11:G30" si="1">contribution*PAII_prop</f>
        <v>1638.956057056286</v>
      </c>
      <c r="H11" s="49">
        <f>'Annual Return Checks'!L5</f>
        <v>5.1271367529153622E-2</v>
      </c>
      <c r="I11" s="44">
        <f>'Annual Return Checks'!M5</f>
        <v>0.11080064027324199</v>
      </c>
      <c r="J11" s="29">
        <f>(D11+F11)*(1+H11)</f>
        <v>6979.3444130675198</v>
      </c>
      <c r="K11" s="41">
        <f>(E11+G11)*(1+I11)</f>
        <v>7374.5566389240412</v>
      </c>
      <c r="L11" s="33">
        <f>J11+K11</f>
        <v>14353.901051991561</v>
      </c>
      <c r="M11" s="5"/>
    </row>
    <row r="12" spans="2:13" x14ac:dyDescent="0.25">
      <c r="B12" s="38">
        <v>46</v>
      </c>
      <c r="C12" s="36">
        <v>2</v>
      </c>
      <c r="D12" s="29">
        <f>J11</f>
        <v>6979.3444130675198</v>
      </c>
      <c r="E12" s="41">
        <f t="shared" ref="E12:E30" si="2">K11</f>
        <v>7374.5566389240412</v>
      </c>
      <c r="F12" s="29">
        <f t="shared" si="0"/>
        <v>1638.956057056286</v>
      </c>
      <c r="G12" s="41">
        <f t="shared" si="1"/>
        <v>1638.956057056286</v>
      </c>
      <c r="H12" s="49">
        <f>'Annual Return Checks'!L6</f>
        <v>5.1398496609661892E-2</v>
      </c>
      <c r="I12" s="44">
        <f>'Annual Return Checks'!M6</f>
        <v>0.12135517065228463</v>
      </c>
      <c r="J12" s="29">
        <f t="shared" ref="J12:J30" si="3">(D12+F12)*(1+H12)</f>
        <v>9061.2681576185114</v>
      </c>
      <c r="K12" s="41">
        <f t="shared" ref="K12:K30" si="4">(E12+G12)*(1+I12)</f>
        <v>10107.349067377554</v>
      </c>
      <c r="L12" s="34">
        <f t="shared" ref="L12:L30" si="5">J12+K12</f>
        <v>19168.617224996065</v>
      </c>
      <c r="M12" s="5"/>
    </row>
    <row r="13" spans="2:13" x14ac:dyDescent="0.25">
      <c r="B13" s="38">
        <v>47</v>
      </c>
      <c r="C13" s="36">
        <v>3</v>
      </c>
      <c r="D13" s="29">
        <f t="shared" ref="D13:D30" si="6">J12</f>
        <v>9061.2681576185114</v>
      </c>
      <c r="E13" s="41">
        <f t="shared" si="2"/>
        <v>10107.349067377554</v>
      </c>
      <c r="F13" s="29">
        <f t="shared" si="0"/>
        <v>1638.956057056286</v>
      </c>
      <c r="G13" s="41">
        <f t="shared" si="1"/>
        <v>1638.956057056286</v>
      </c>
      <c r="H13" s="49">
        <f>'Annual Return Checks'!L7</f>
        <v>4.8268683299335979E-2</v>
      </c>
      <c r="I13" s="44">
        <f>'Annual Return Checks'!M7</f>
        <v>0.12749791720565096</v>
      </c>
      <c r="J13" s="29">
        <f t="shared" si="3"/>
        <v>11216.709948524822</v>
      </c>
      <c r="K13" s="41">
        <f t="shared" si="4"/>
        <v>13243.934562661219</v>
      </c>
      <c r="L13" s="34">
        <f t="shared" si="5"/>
        <v>24460.644511186041</v>
      </c>
      <c r="M13" s="5"/>
    </row>
    <row r="14" spans="2:13" x14ac:dyDescent="0.25">
      <c r="B14" s="38">
        <v>48</v>
      </c>
      <c r="C14" s="36">
        <v>4</v>
      </c>
      <c r="D14" s="29">
        <f t="shared" si="6"/>
        <v>11216.709948524822</v>
      </c>
      <c r="E14" s="41">
        <f t="shared" si="2"/>
        <v>13243.934562661219</v>
      </c>
      <c r="F14" s="29">
        <f t="shared" si="0"/>
        <v>1638.956057056286</v>
      </c>
      <c r="G14" s="41">
        <f t="shared" si="1"/>
        <v>1638.956057056286</v>
      </c>
      <c r="H14" s="49">
        <f>'Annual Return Checks'!L8</f>
        <v>4.8299250861442156E-2</v>
      </c>
      <c r="I14" s="44">
        <f>'Annual Return Checks'!M8</f>
        <v>0.12052663387482276</v>
      </c>
      <c r="J14" s="29">
        <f t="shared" si="3"/>
        <v>13476.585042975585</v>
      </c>
      <c r="K14" s="41">
        <f t="shared" si="4"/>
        <v>16676.675328439233</v>
      </c>
      <c r="L14" s="34">
        <f t="shared" si="5"/>
        <v>30153.260371414817</v>
      </c>
      <c r="M14" s="5"/>
    </row>
    <row r="15" spans="2:13" x14ac:dyDescent="0.25">
      <c r="B15" s="38">
        <v>49</v>
      </c>
      <c r="C15" s="36">
        <v>5</v>
      </c>
      <c r="D15" s="29">
        <f t="shared" si="6"/>
        <v>13476.585042975585</v>
      </c>
      <c r="E15" s="41">
        <f t="shared" si="2"/>
        <v>16676.675328439233</v>
      </c>
      <c r="F15" s="29">
        <f t="shared" si="0"/>
        <v>1638.956057056286</v>
      </c>
      <c r="G15" s="41">
        <f t="shared" si="1"/>
        <v>1638.956057056286</v>
      </c>
      <c r="H15" s="49">
        <f>'Annual Return Checks'!L9</f>
        <v>4.9247509324103378E-2</v>
      </c>
      <c r="I15" s="44">
        <f>'Annual Return Checks'!M9</f>
        <v>0.12572950365391122</v>
      </c>
      <c r="J15" s="29">
        <f t="shared" si="3"/>
        <v>15859.943851294558</v>
      </c>
      <c r="K15" s="41">
        <f t="shared" si="4"/>
        <v>20618.446628701869</v>
      </c>
      <c r="L15" s="34">
        <f t="shared" si="5"/>
        <v>36478.390479996429</v>
      </c>
      <c r="M15" s="5"/>
    </row>
    <row r="16" spans="2:13" x14ac:dyDescent="0.25">
      <c r="B16" s="38">
        <v>50</v>
      </c>
      <c r="C16" s="36">
        <v>6</v>
      </c>
      <c r="D16" s="29">
        <f t="shared" si="6"/>
        <v>15859.943851294558</v>
      </c>
      <c r="E16" s="41">
        <f t="shared" si="2"/>
        <v>20618.446628701869</v>
      </c>
      <c r="F16" s="29">
        <f t="shared" si="0"/>
        <v>1638.956057056286</v>
      </c>
      <c r="G16" s="41">
        <f t="shared" si="1"/>
        <v>1638.956057056286</v>
      </c>
      <c r="H16" s="49">
        <f>'Annual Return Checks'!L10</f>
        <v>4.7225903033159655E-2</v>
      </c>
      <c r="I16" s="44">
        <f>'Annual Return Checks'!M10</f>
        <v>0.11718469107683838</v>
      </c>
      <c r="J16" s="29">
        <f t="shared" si="3"/>
        <v>18325.301258609587</v>
      </c>
      <c r="K16" s="41">
        <f t="shared" si="4"/>
        <v>24865.629543661518</v>
      </c>
      <c r="L16" s="34">
        <f t="shared" si="5"/>
        <v>43190.930802271105</v>
      </c>
      <c r="M16" s="5"/>
    </row>
    <row r="17" spans="2:13" x14ac:dyDescent="0.25">
      <c r="B17" s="38">
        <v>51</v>
      </c>
      <c r="C17" s="36">
        <v>7</v>
      </c>
      <c r="D17" s="29">
        <f t="shared" si="6"/>
        <v>18325.301258609587</v>
      </c>
      <c r="E17" s="41">
        <f t="shared" si="2"/>
        <v>24865.629543661518</v>
      </c>
      <c r="F17" s="29">
        <f t="shared" si="0"/>
        <v>1638.956057056286</v>
      </c>
      <c r="G17" s="41">
        <f t="shared" si="1"/>
        <v>1638.956057056286</v>
      </c>
      <c r="H17" s="49">
        <f>'Annual Return Checks'!L11</f>
        <v>5.0198886045772717E-2</v>
      </c>
      <c r="I17" s="44">
        <f>'Annual Return Checks'!M11</f>
        <v>0.11001346310574101</v>
      </c>
      <c r="J17" s="29">
        <f t="shared" si="3"/>
        <v>20966.440793643469</v>
      </c>
      <c r="K17" s="41">
        <f t="shared" si="4"/>
        <v>29420.446850835327</v>
      </c>
      <c r="L17" s="34">
        <f t="shared" si="5"/>
        <v>50386.887644478797</v>
      </c>
      <c r="M17" s="5"/>
    </row>
    <row r="18" spans="2:13" x14ac:dyDescent="0.25">
      <c r="B18" s="38">
        <v>52</v>
      </c>
      <c r="C18" s="36">
        <v>8</v>
      </c>
      <c r="D18" s="29">
        <f t="shared" si="6"/>
        <v>20966.440793643469</v>
      </c>
      <c r="E18" s="41">
        <f t="shared" si="2"/>
        <v>29420.446850835327</v>
      </c>
      <c r="F18" s="29">
        <f t="shared" si="0"/>
        <v>1638.956057056286</v>
      </c>
      <c r="G18" s="41">
        <f t="shared" si="1"/>
        <v>1638.956057056286</v>
      </c>
      <c r="H18" s="49">
        <f>'Annual Return Checks'!L12</f>
        <v>4.9543239633381253E-2</v>
      </c>
      <c r="I18" s="44">
        <f>'Annual Return Checks'!M12</f>
        <v>0.12520905683005346</v>
      </c>
      <c r="J18" s="29">
        <f t="shared" si="3"/>
        <v>23725.341443881654</v>
      </c>
      <c r="K18" s="41">
        <f t="shared" si="4"/>
        <v>34948.321451693344</v>
      </c>
      <c r="L18" s="34">
        <f t="shared" si="5"/>
        <v>58673.662895574998</v>
      </c>
      <c r="M18" s="5"/>
    </row>
    <row r="19" spans="2:13" x14ac:dyDescent="0.25">
      <c r="B19" s="38">
        <v>53</v>
      </c>
      <c r="C19" s="36">
        <v>9</v>
      </c>
      <c r="D19" s="29">
        <f t="shared" si="6"/>
        <v>23725.341443881654</v>
      </c>
      <c r="E19" s="41">
        <f t="shared" si="2"/>
        <v>34948.321451693344</v>
      </c>
      <c r="F19" s="29">
        <f t="shared" si="0"/>
        <v>1638.956057056286</v>
      </c>
      <c r="G19" s="41">
        <f t="shared" si="1"/>
        <v>1638.956057056286</v>
      </c>
      <c r="H19" s="49">
        <f>'Annual Return Checks'!L13</f>
        <v>5.0437734440859749E-2</v>
      </c>
      <c r="I19" s="44">
        <f>'Annual Return Checks'!M13</f>
        <v>0.11802872464694492</v>
      </c>
      <c r="J19" s="29">
        <f t="shared" si="3"/>
        <v>26643.61520256921</v>
      </c>
      <c r="K19" s="41">
        <f t="shared" si="4"/>
        <v>40905.6272114112</v>
      </c>
      <c r="L19" s="34">
        <f t="shared" si="5"/>
        <v>67549.242413980406</v>
      </c>
      <c r="M19" s="5"/>
    </row>
    <row r="20" spans="2:13" x14ac:dyDescent="0.25">
      <c r="B20" s="38">
        <v>54</v>
      </c>
      <c r="C20" s="36">
        <v>10</v>
      </c>
      <c r="D20" s="29">
        <f t="shared" si="6"/>
        <v>26643.61520256921</v>
      </c>
      <c r="E20" s="41">
        <f t="shared" si="2"/>
        <v>40905.6272114112</v>
      </c>
      <c r="F20" s="29">
        <f t="shared" si="0"/>
        <v>1638.956057056286</v>
      </c>
      <c r="G20" s="41">
        <f t="shared" si="1"/>
        <v>1638.956057056286</v>
      </c>
      <c r="H20" s="49">
        <f>'Annual Return Checks'!L14</f>
        <v>5.2624243668129456E-2</v>
      </c>
      <c r="I20" s="44">
        <f>'Annual Return Checks'!M14</f>
        <v>0.13194226644923024</v>
      </c>
      <c r="J20" s="29">
        <f t="shared" si="3"/>
        <v>29770.920181153262</v>
      </c>
      <c r="K20" s="41">
        <f t="shared" si="4"/>
        <v>48158.012010047081</v>
      </c>
      <c r="L20" s="34">
        <f t="shared" si="5"/>
        <v>77928.932191200351</v>
      </c>
      <c r="M20" s="5"/>
    </row>
    <row r="21" spans="2:13" x14ac:dyDescent="0.25">
      <c r="B21" s="38">
        <v>55</v>
      </c>
      <c r="C21" s="36">
        <v>11</v>
      </c>
      <c r="D21" s="29">
        <f t="shared" si="6"/>
        <v>29770.920181153262</v>
      </c>
      <c r="E21" s="41">
        <f t="shared" si="2"/>
        <v>48158.012010047081</v>
      </c>
      <c r="F21" s="29">
        <f t="shared" si="0"/>
        <v>1638.956057056286</v>
      </c>
      <c r="G21" s="41">
        <f t="shared" si="1"/>
        <v>1638.956057056286</v>
      </c>
      <c r="H21" s="49">
        <f>'Annual Return Checks'!L15</f>
        <v>4.9636853621735311E-2</v>
      </c>
      <c r="I21" s="44">
        <f>'Annual Return Checks'!M15</f>
        <v>0.12367032910338605</v>
      </c>
      <c r="J21" s="29">
        <f t="shared" si="3"/>
        <v>32968.963667322379</v>
      </c>
      <c r="K21" s="41">
        <f t="shared" si="4"/>
        <v>55955.375496312845</v>
      </c>
      <c r="L21" s="34">
        <f t="shared" si="5"/>
        <v>88924.339163635217</v>
      </c>
      <c r="M21" s="5"/>
    </row>
    <row r="22" spans="2:13" x14ac:dyDescent="0.25">
      <c r="B22" s="38">
        <v>56</v>
      </c>
      <c r="C22" s="36">
        <v>12</v>
      </c>
      <c r="D22" s="29">
        <f t="shared" si="6"/>
        <v>32968.963667322379</v>
      </c>
      <c r="E22" s="41">
        <f t="shared" si="2"/>
        <v>55955.375496312845</v>
      </c>
      <c r="F22" s="29">
        <f t="shared" si="0"/>
        <v>1638.956057056286</v>
      </c>
      <c r="G22" s="41">
        <f t="shared" si="1"/>
        <v>1638.956057056286</v>
      </c>
      <c r="H22" s="49">
        <f>'Annual Return Checks'!L16</f>
        <v>5.1443279009684373E-2</v>
      </c>
      <c r="I22" s="44">
        <f>'Annual Return Checks'!M16</f>
        <v>0.12448098463661594</v>
      </c>
      <c r="J22" s="29">
        <f t="shared" si="3"/>
        <v>36388.264594704633</v>
      </c>
      <c r="K22" s="41">
        <f t="shared" si="4"/>
        <v>64763.730654620238</v>
      </c>
      <c r="L22" s="34">
        <f t="shared" si="5"/>
        <v>101151.99524932487</v>
      </c>
      <c r="M22" s="5"/>
    </row>
    <row r="23" spans="2:13" x14ac:dyDescent="0.25">
      <c r="B23" s="38">
        <v>57</v>
      </c>
      <c r="C23" s="36">
        <v>13</v>
      </c>
      <c r="D23" s="29">
        <f t="shared" si="6"/>
        <v>36388.264594704633</v>
      </c>
      <c r="E23" s="41">
        <f t="shared" si="2"/>
        <v>64763.730654620238</v>
      </c>
      <c r="F23" s="29">
        <f t="shared" si="0"/>
        <v>1638.956057056286</v>
      </c>
      <c r="G23" s="41">
        <f t="shared" si="1"/>
        <v>1638.956057056286</v>
      </c>
      <c r="H23" s="49">
        <f>'Annual Return Checks'!L17</f>
        <v>4.9698724289024776E-2</v>
      </c>
      <c r="I23" s="44">
        <f>'Annual Return Checks'!M17</f>
        <v>0.11340878104035701</v>
      </c>
      <c r="J23" s="29">
        <f t="shared" si="3"/>
        <v>39917.125006410693</v>
      </c>
      <c r="K23" s="41">
        <f t="shared" si="4"/>
        <v>73933.334469452471</v>
      </c>
      <c r="L23" s="34">
        <f t="shared" si="5"/>
        <v>113850.45947586317</v>
      </c>
      <c r="M23" s="5"/>
    </row>
    <row r="24" spans="2:13" x14ac:dyDescent="0.25">
      <c r="B24" s="38">
        <v>58</v>
      </c>
      <c r="C24" s="36">
        <v>14</v>
      </c>
      <c r="D24" s="29">
        <f t="shared" si="6"/>
        <v>39917.125006410693</v>
      </c>
      <c r="E24" s="41">
        <f t="shared" si="2"/>
        <v>73933.334469452471</v>
      </c>
      <c r="F24" s="29">
        <f t="shared" si="0"/>
        <v>1638.956057056286</v>
      </c>
      <c r="G24" s="41">
        <f t="shared" si="1"/>
        <v>1638.956057056286</v>
      </c>
      <c r="H24" s="49">
        <f>'Annual Return Checks'!L18</f>
        <v>4.9748613282588394E-2</v>
      </c>
      <c r="I24" s="44">
        <f>'Annual Return Checks'!M18</f>
        <v>0.11355255949119147</v>
      </c>
      <c r="J24" s="29">
        <f t="shared" si="3"/>
        <v>43623.438469833287</v>
      </c>
      <c r="K24" s="41">
        <f t="shared" si="4"/>
        <v>84153.71754240575</v>
      </c>
      <c r="L24" s="34">
        <f t="shared" si="5"/>
        <v>127777.15601223904</v>
      </c>
      <c r="M24" s="5"/>
    </row>
    <row r="25" spans="2:13" x14ac:dyDescent="0.25">
      <c r="B25" s="38">
        <v>59</v>
      </c>
      <c r="C25" s="36">
        <v>15</v>
      </c>
      <c r="D25" s="29">
        <f t="shared" si="6"/>
        <v>43623.438469833287</v>
      </c>
      <c r="E25" s="41">
        <f t="shared" si="2"/>
        <v>84153.71754240575</v>
      </c>
      <c r="F25" s="29">
        <f t="shared" si="0"/>
        <v>1638.956057056286</v>
      </c>
      <c r="G25" s="41">
        <f t="shared" si="1"/>
        <v>1638.956057056286</v>
      </c>
      <c r="H25" s="49">
        <f>'Annual Return Checks'!L19</f>
        <v>4.7328982476701809E-2</v>
      </c>
      <c r="I25" s="44">
        <f>'Annual Return Checks'!M19</f>
        <v>0.12826164473785373</v>
      </c>
      <c r="J25" s="29">
        <f t="shared" si="3"/>
        <v>47404.617604306288</v>
      </c>
      <c r="K25" s="41">
        <f t="shared" si="4"/>
        <v>96796.583021786879</v>
      </c>
      <c r="L25" s="34">
        <f t="shared" si="5"/>
        <v>144201.20062609317</v>
      </c>
      <c r="M25" s="5"/>
    </row>
    <row r="26" spans="2:13" x14ac:dyDescent="0.25">
      <c r="B26" s="38">
        <v>60</v>
      </c>
      <c r="C26" s="36">
        <v>16</v>
      </c>
      <c r="D26" s="29">
        <f t="shared" si="6"/>
        <v>47404.617604306288</v>
      </c>
      <c r="E26" s="41">
        <f t="shared" si="2"/>
        <v>96796.583021786879</v>
      </c>
      <c r="F26" s="29">
        <f t="shared" si="0"/>
        <v>1638.956057056286</v>
      </c>
      <c r="G26" s="41">
        <f t="shared" si="1"/>
        <v>1638.956057056286</v>
      </c>
      <c r="H26" s="49">
        <f>'Annual Return Checks'!L20</f>
        <v>4.8746552865408743E-2</v>
      </c>
      <c r="I26" s="44">
        <f>'Annual Return Checks'!M20</f>
        <v>9.9868612129099477E-2</v>
      </c>
      <c r="J26" s="29">
        <f t="shared" si="3"/>
        <v>51434.278817554747</v>
      </c>
      <c r="K26" s="41">
        <f t="shared" si="4"/>
        <v>108266.15975082698</v>
      </c>
      <c r="L26" s="34">
        <f t="shared" si="5"/>
        <v>159700.43856838171</v>
      </c>
      <c r="M26" s="5"/>
    </row>
    <row r="27" spans="2:13" x14ac:dyDescent="0.25">
      <c r="B27" s="38">
        <v>61</v>
      </c>
      <c r="C27" s="36">
        <v>17</v>
      </c>
      <c r="D27" s="29">
        <f t="shared" si="6"/>
        <v>51434.278817554747</v>
      </c>
      <c r="E27" s="41">
        <f t="shared" si="2"/>
        <v>108266.15975082698</v>
      </c>
      <c r="F27" s="29">
        <f t="shared" si="0"/>
        <v>1638.956057056286</v>
      </c>
      <c r="G27" s="41">
        <f t="shared" si="1"/>
        <v>1638.956057056286</v>
      </c>
      <c r="H27" s="49">
        <f>'Annual Return Checks'!L21</f>
        <v>4.7298090217104738E-2</v>
      </c>
      <c r="I27" s="44">
        <f>'Annual Return Checks'!M21</f>
        <v>0.12384129332556548</v>
      </c>
      <c r="J27" s="29">
        <f t="shared" si="3"/>
        <v>55583.497525823972</v>
      </c>
      <c r="K27" s="41">
        <f t="shared" si="4"/>
        <v>123515.90749262758</v>
      </c>
      <c r="L27" s="34">
        <f t="shared" si="5"/>
        <v>179099.40501845157</v>
      </c>
      <c r="M27" s="5"/>
    </row>
    <row r="28" spans="2:13" x14ac:dyDescent="0.25">
      <c r="B28" s="38">
        <v>62</v>
      </c>
      <c r="C28" s="36">
        <v>18</v>
      </c>
      <c r="D28" s="29">
        <f t="shared" si="6"/>
        <v>55583.497525823972</v>
      </c>
      <c r="E28" s="41">
        <f t="shared" si="2"/>
        <v>123515.90749262758</v>
      </c>
      <c r="F28" s="29">
        <f t="shared" si="0"/>
        <v>1638.956057056286</v>
      </c>
      <c r="G28" s="41">
        <f t="shared" si="1"/>
        <v>1638.956057056286</v>
      </c>
      <c r="H28" s="49">
        <f>'Annual Return Checks'!L22</f>
        <v>5.0660372947149979E-2</v>
      </c>
      <c r="I28" s="44">
        <f>'Annual Return Checks'!M22</f>
        <v>0.12319101707979985</v>
      </c>
      <c r="J28" s="29">
        <f t="shared" si="3"/>
        <v>60121.364422339946</v>
      </c>
      <c r="K28" s="41">
        <f t="shared" si="4"/>
        <v>140572.81848285301</v>
      </c>
      <c r="L28" s="34">
        <f t="shared" si="5"/>
        <v>200694.18290519295</v>
      </c>
      <c r="M28" s="5"/>
    </row>
    <row r="29" spans="2:13" x14ac:dyDescent="0.25">
      <c r="B29" s="38">
        <v>63</v>
      </c>
      <c r="C29" s="36">
        <v>19</v>
      </c>
      <c r="D29" s="29">
        <f t="shared" si="6"/>
        <v>60121.364422339946</v>
      </c>
      <c r="E29" s="41">
        <f t="shared" si="2"/>
        <v>140572.81848285301</v>
      </c>
      <c r="F29" s="29">
        <f t="shared" si="0"/>
        <v>1638.956057056286</v>
      </c>
      <c r="G29" s="41">
        <f t="shared" si="1"/>
        <v>1638.956057056286</v>
      </c>
      <c r="H29" s="49">
        <f>'Annual Return Checks'!L23</f>
        <v>5.1249262134544393E-2</v>
      </c>
      <c r="I29" s="44">
        <f>'Annual Return Checks'!M23</f>
        <v>0.11983445011853089</v>
      </c>
      <c r="J29" s="29">
        <f t="shared" si="3"/>
        <v>64925.491333158279</v>
      </c>
      <c r="K29" s="41">
        <f t="shared" si="4"/>
        <v>159253.64434227982</v>
      </c>
      <c r="L29" s="34">
        <f t="shared" si="5"/>
        <v>224179.1356754381</v>
      </c>
      <c r="M29" s="5"/>
    </row>
    <row r="30" spans="2:13" ht="15.75" thickBot="1" x14ac:dyDescent="0.3">
      <c r="B30" s="39">
        <v>64</v>
      </c>
      <c r="C30" s="59">
        <v>20</v>
      </c>
      <c r="D30" s="43">
        <f t="shared" si="6"/>
        <v>64925.491333158279</v>
      </c>
      <c r="E30" s="60">
        <f t="shared" si="2"/>
        <v>159253.64434227982</v>
      </c>
      <c r="F30" s="43">
        <f t="shared" si="0"/>
        <v>1638.956057056286</v>
      </c>
      <c r="G30" s="60">
        <f t="shared" si="1"/>
        <v>1638.956057056286</v>
      </c>
      <c r="H30" s="50">
        <f>'Annual Return Checks'!L24</f>
        <v>4.7822034177824602E-2</v>
      </c>
      <c r="I30" s="64">
        <f>'Annual Return Checks'!M24</f>
        <v>0.1232838170638233</v>
      </c>
      <c r="J30" s="43">
        <f t="shared" si="3"/>
        <v>69747.694668337412</v>
      </c>
      <c r="K30" s="60">
        <f t="shared" si="4"/>
        <v>180728.05431389069</v>
      </c>
      <c r="L30" s="35">
        <f t="shared" si="5"/>
        <v>250475.74898222811</v>
      </c>
      <c r="M30" s="5"/>
    </row>
    <row r="31" spans="2:13" ht="15.75" thickBot="1" x14ac:dyDescent="0.3">
      <c r="B31" s="5"/>
      <c r="C31" s="5"/>
      <c r="D31" s="5"/>
      <c r="E31" s="19"/>
      <c r="F31" s="19"/>
      <c r="G31" s="19"/>
      <c r="H31" s="20"/>
      <c r="I31" s="20"/>
      <c r="J31" s="20"/>
      <c r="K31" s="20"/>
      <c r="L31" s="19"/>
      <c r="M31" s="5"/>
    </row>
    <row r="32" spans="2:13" ht="15.75" thickBot="1" x14ac:dyDescent="0.3">
      <c r="B32" s="5"/>
      <c r="C32" s="5"/>
      <c r="D32" s="5"/>
      <c r="E32" s="5"/>
      <c r="F32" s="22" t="s">
        <v>40</v>
      </c>
      <c r="G32" s="125" t="str">
        <f>IF(SUM(F11:G30)=20*contribution,"OK","Check")</f>
        <v>OK</v>
      </c>
      <c r="H32" s="126" t="str">
        <f>IF(SUM(H11:H30)-SUM('Annual Return Checks'!L5:L24)=0,"OK","Check")</f>
        <v>OK</v>
      </c>
      <c r="I32" s="127" t="str">
        <f>IF(SUM(I11:I30)-SUM('Annual Return Checks'!M5:M24)=0,"OK","Check")</f>
        <v>OK</v>
      </c>
      <c r="J32" s="5"/>
      <c r="K32" s="9" t="s">
        <v>30</v>
      </c>
      <c r="L32" s="54">
        <f>fund_at_65</f>
        <v>250475.74898222805</v>
      </c>
      <c r="M32" s="5"/>
    </row>
    <row r="33" spans="2:13" ht="15.75" thickBot="1" x14ac:dyDescent="0.3">
      <c r="B33" s="5"/>
      <c r="C33" s="5"/>
      <c r="D33" s="5"/>
      <c r="E33" s="5"/>
      <c r="F33" s="5"/>
      <c r="G33" s="5"/>
      <c r="H33" s="5"/>
      <c r="I33" s="5"/>
      <c r="J33" s="5"/>
      <c r="K33" s="26" t="s">
        <v>31</v>
      </c>
      <c r="L33" s="51">
        <f>L32-L30</f>
        <v>0</v>
      </c>
      <c r="M33" s="10" t="s">
        <v>32</v>
      </c>
    </row>
  </sheetData>
  <mergeCells count="4">
    <mergeCell ref="D9:E9"/>
    <mergeCell ref="F9:G9"/>
    <mergeCell ref="H9:I9"/>
    <mergeCell ref="J9:L9"/>
  </mergeCells>
  <conditionalFormatting sqref="H32:I32">
    <cfRule type="cellIs" dxfId="6" priority="2" operator="equal">
      <formula>"Check"</formula>
    </cfRule>
  </conditionalFormatting>
  <conditionalFormatting sqref="G32">
    <cfRule type="cellIs" dxfId="5" priority="1" operator="equal">
      <formula>"Check"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H35"/>
  <sheetViews>
    <sheetView zoomScale="85" zoomScaleNormal="85" workbookViewId="0">
      <selection activeCell="F3" sqref="F3"/>
    </sheetView>
  </sheetViews>
  <sheetFormatPr defaultRowHeight="15" x14ac:dyDescent="0.25"/>
  <cols>
    <col min="2" max="2" width="12.7109375" bestFit="1" customWidth="1"/>
    <col min="4" max="4" width="12.7109375" bestFit="1" customWidth="1"/>
    <col min="5" max="5" width="11.85546875" bestFit="1" customWidth="1"/>
    <col min="6" max="6" width="17.85546875" bestFit="1" customWidth="1"/>
    <col min="7" max="7" width="12.140625" bestFit="1" customWidth="1"/>
  </cols>
  <sheetData>
    <row r="2" spans="2:8" ht="15.75" thickBot="1" x14ac:dyDescent="0.3"/>
    <row r="3" spans="2:8" ht="15.75" thickBot="1" x14ac:dyDescent="0.3">
      <c r="B3" s="9" t="s">
        <v>15</v>
      </c>
      <c r="C3" s="53">
        <v>11977.207423034231</v>
      </c>
      <c r="D3" s="5"/>
      <c r="E3" s="94" t="s">
        <v>37</v>
      </c>
      <c r="F3" s="130" t="str">
        <f>IF(C3&lt;withdrawal,"OK","Check")</f>
        <v>OK</v>
      </c>
      <c r="G3" s="5"/>
      <c r="H3" s="5"/>
    </row>
    <row r="4" spans="2:8" ht="15.75" thickBot="1" x14ac:dyDescent="0.3">
      <c r="B4" s="26" t="s">
        <v>16</v>
      </c>
      <c r="C4" s="52">
        <v>200000</v>
      </c>
      <c r="D4" s="5"/>
      <c r="E4" s="5"/>
      <c r="F4" s="5"/>
      <c r="G4" s="5"/>
      <c r="H4" s="5"/>
    </row>
    <row r="5" spans="2:8" x14ac:dyDescent="0.25">
      <c r="B5" s="5"/>
      <c r="C5" s="5"/>
      <c r="D5" s="5"/>
      <c r="E5" s="5"/>
      <c r="F5" s="5"/>
      <c r="G5" s="5"/>
      <c r="H5" s="5"/>
    </row>
    <row r="6" spans="2:8" x14ac:dyDescent="0.25">
      <c r="B6" s="5"/>
      <c r="C6" s="5"/>
      <c r="D6" s="5"/>
      <c r="E6" s="5"/>
      <c r="F6" s="5"/>
      <c r="G6" s="5"/>
      <c r="H6" s="5"/>
    </row>
    <row r="7" spans="2:8" ht="15.75" thickBot="1" x14ac:dyDescent="0.3">
      <c r="B7" s="5"/>
      <c r="C7" s="5"/>
      <c r="D7" s="5"/>
      <c r="E7" s="5"/>
      <c r="F7" s="5"/>
      <c r="G7" s="5"/>
      <c r="H7" s="5"/>
    </row>
    <row r="8" spans="2:8" ht="15.75" thickBot="1" x14ac:dyDescent="0.3">
      <c r="B8" s="24" t="s">
        <v>17</v>
      </c>
      <c r="C8" s="24" t="s">
        <v>12</v>
      </c>
      <c r="D8" s="24" t="s">
        <v>16</v>
      </c>
      <c r="E8" s="24" t="s">
        <v>15</v>
      </c>
      <c r="F8" s="24" t="s">
        <v>18</v>
      </c>
      <c r="G8" s="24" t="s">
        <v>19</v>
      </c>
      <c r="H8" s="5"/>
    </row>
    <row r="9" spans="2:8" x14ac:dyDescent="0.25">
      <c r="B9" s="37">
        <v>65</v>
      </c>
      <c r="C9" s="37">
        <v>1</v>
      </c>
      <c r="D9" s="42">
        <f>C4</f>
        <v>200000</v>
      </c>
      <c r="E9" s="27">
        <f>$C$3</f>
        <v>11977.207423034231</v>
      </c>
      <c r="F9" s="48">
        <f>'Annual Return Checks'!X5</f>
        <v>3.8499627981169571E-2</v>
      </c>
      <c r="G9" s="33">
        <f>(D9-E9)*(1+F9)</f>
        <v>195261.60014315957</v>
      </c>
      <c r="H9" s="5"/>
    </row>
    <row r="10" spans="2:8" x14ac:dyDescent="0.25">
      <c r="B10" s="38">
        <v>66</v>
      </c>
      <c r="C10" s="38">
        <v>2</v>
      </c>
      <c r="D10" s="29">
        <f>G9</f>
        <v>195261.60014315957</v>
      </c>
      <c r="E10" s="29">
        <f t="shared" ref="E10:E33" si="0">$C$3</f>
        <v>11977.207423034231</v>
      </c>
      <c r="F10" s="49">
        <f>'Annual Return Checks'!X6</f>
        <v>3.6731814380686734E-2</v>
      </c>
      <c r="G10" s="34">
        <f t="shared" ref="G10:G33" si="1">(D10-E10)*(1+F10)</f>
        <v>190016.76101239785</v>
      </c>
      <c r="H10" s="5"/>
    </row>
    <row r="11" spans="2:8" x14ac:dyDescent="0.25">
      <c r="B11" s="38">
        <v>67</v>
      </c>
      <c r="C11" s="38">
        <v>3</v>
      </c>
      <c r="D11" s="29">
        <f t="shared" ref="D11:D33" si="2">G10</f>
        <v>190016.76101239785</v>
      </c>
      <c r="E11" s="29">
        <f t="shared" si="0"/>
        <v>11977.207423034231</v>
      </c>
      <c r="F11" s="49">
        <f>'Annual Return Checks'!X7</f>
        <v>3.971859139005951E-2</v>
      </c>
      <c r="G11" s="34">
        <f t="shared" si="1"/>
        <v>185111.03386964815</v>
      </c>
      <c r="H11" s="5"/>
    </row>
    <row r="12" spans="2:8" x14ac:dyDescent="0.25">
      <c r="B12" s="38">
        <v>68</v>
      </c>
      <c r="C12" s="38">
        <v>4</v>
      </c>
      <c r="D12" s="29">
        <f t="shared" si="2"/>
        <v>185111.03386964815</v>
      </c>
      <c r="E12" s="29">
        <f t="shared" si="0"/>
        <v>11977.207423034231</v>
      </c>
      <c r="F12" s="49">
        <f>'Annual Return Checks'!X8</f>
        <v>3.8572795038436691E-2</v>
      </c>
      <c r="G12" s="34">
        <f t="shared" si="1"/>
        <v>179812.08204835941</v>
      </c>
      <c r="H12" s="5"/>
    </row>
    <row r="13" spans="2:8" x14ac:dyDescent="0.25">
      <c r="B13" s="38">
        <v>69</v>
      </c>
      <c r="C13" s="38">
        <v>5</v>
      </c>
      <c r="D13" s="29">
        <f t="shared" si="2"/>
        <v>179812.08204835941</v>
      </c>
      <c r="E13" s="29">
        <f t="shared" si="0"/>
        <v>11977.207423034231</v>
      </c>
      <c r="F13" s="49">
        <f>'Annual Return Checks'!X9</f>
        <v>3.7510488546781184E-2</v>
      </c>
      <c r="G13" s="34">
        <f t="shared" si="1"/>
        <v>174130.44276770888</v>
      </c>
      <c r="H13" s="5"/>
    </row>
    <row r="14" spans="2:8" x14ac:dyDescent="0.25">
      <c r="B14" s="38">
        <v>70</v>
      </c>
      <c r="C14" s="38">
        <v>6</v>
      </c>
      <c r="D14" s="29">
        <f t="shared" si="2"/>
        <v>174130.44276770888</v>
      </c>
      <c r="E14" s="29">
        <f t="shared" si="0"/>
        <v>11977.207423034231</v>
      </c>
      <c r="F14" s="49">
        <f>'Annual Return Checks'!X10</f>
        <v>3.6865402669203462E-2</v>
      </c>
      <c r="G14" s="34">
        <f t="shared" si="1"/>
        <v>168131.07965977018</v>
      </c>
      <c r="H14" s="5"/>
    </row>
    <row r="15" spans="2:8" x14ac:dyDescent="0.25">
      <c r="B15" s="38">
        <v>71</v>
      </c>
      <c r="C15" s="38">
        <v>7</v>
      </c>
      <c r="D15" s="29">
        <f t="shared" si="2"/>
        <v>168131.07965977018</v>
      </c>
      <c r="E15" s="29">
        <f t="shared" si="0"/>
        <v>11977.207423034231</v>
      </c>
      <c r="F15" s="49">
        <f>'Annual Return Checks'!X11</f>
        <v>3.7044593014153859E-2</v>
      </c>
      <c r="G15" s="34">
        <f t="shared" si="1"/>
        <v>161938.52888133001</v>
      </c>
      <c r="H15" s="5"/>
    </row>
    <row r="16" spans="2:8" x14ac:dyDescent="0.25">
      <c r="B16" s="38">
        <v>72</v>
      </c>
      <c r="C16" s="38">
        <v>8</v>
      </c>
      <c r="D16" s="29">
        <f t="shared" si="2"/>
        <v>161938.52888133001</v>
      </c>
      <c r="E16" s="29">
        <f t="shared" si="0"/>
        <v>11977.207423034231</v>
      </c>
      <c r="F16" s="49">
        <f>'Annual Return Checks'!X12</f>
        <v>3.4707419818743368E-2</v>
      </c>
      <c r="G16" s="34">
        <f t="shared" si="1"/>
        <v>155166.09199872238</v>
      </c>
      <c r="H16" s="5"/>
    </row>
    <row r="17" spans="2:8" x14ac:dyDescent="0.25">
      <c r="B17" s="38">
        <v>73</v>
      </c>
      <c r="C17" s="38">
        <v>9</v>
      </c>
      <c r="D17" s="29">
        <f t="shared" si="2"/>
        <v>155166.09199872238</v>
      </c>
      <c r="E17" s="29">
        <f t="shared" si="0"/>
        <v>11977.207423034231</v>
      </c>
      <c r="F17" s="49">
        <f>'Annual Return Checks'!X13</f>
        <v>3.7571256013654963E-2</v>
      </c>
      <c r="G17" s="34">
        <f t="shared" si="1"/>
        <v>148568.67081639101</v>
      </c>
      <c r="H17" s="5"/>
    </row>
    <row r="18" spans="2:8" x14ac:dyDescent="0.25">
      <c r="B18" s="38">
        <v>74</v>
      </c>
      <c r="C18" s="38">
        <v>10</v>
      </c>
      <c r="D18" s="29">
        <f t="shared" si="2"/>
        <v>148568.67081639101</v>
      </c>
      <c r="E18" s="29">
        <f t="shared" si="0"/>
        <v>11977.207423034231</v>
      </c>
      <c r="F18" s="49">
        <f>'Annual Return Checks'!X14</f>
        <v>3.6070210770028366E-2</v>
      </c>
      <c r="G18" s="34">
        <f t="shared" si="1"/>
        <v>141518.34626734175</v>
      </c>
      <c r="H18" s="5"/>
    </row>
    <row r="19" spans="2:8" x14ac:dyDescent="0.25">
      <c r="B19" s="38">
        <v>75</v>
      </c>
      <c r="C19" s="38">
        <v>11</v>
      </c>
      <c r="D19" s="29">
        <f t="shared" si="2"/>
        <v>141518.34626734175</v>
      </c>
      <c r="E19" s="29">
        <f t="shared" si="0"/>
        <v>11977.207423034231</v>
      </c>
      <c r="F19" s="49">
        <f>'Annual Return Checks'!X15</f>
        <v>3.5622424089624349E-2</v>
      </c>
      <c r="G19" s="34">
        <f t="shared" si="1"/>
        <v>134155.70822927236</v>
      </c>
      <c r="H19" s="5"/>
    </row>
    <row r="20" spans="2:8" x14ac:dyDescent="0.25">
      <c r="B20" s="38">
        <v>76</v>
      </c>
      <c r="C20" s="38">
        <v>12</v>
      </c>
      <c r="D20" s="29">
        <f t="shared" si="2"/>
        <v>134155.70822927236</v>
      </c>
      <c r="E20" s="29">
        <f t="shared" si="0"/>
        <v>11977.207423034231</v>
      </c>
      <c r="F20" s="49">
        <f>'Annual Return Checks'!X16</f>
        <v>3.6783032252077463E-2</v>
      </c>
      <c r="G20" s="34">
        <f t="shared" si="1"/>
        <v>126672.59654190447</v>
      </c>
      <c r="H20" s="5"/>
    </row>
    <row r="21" spans="2:8" x14ac:dyDescent="0.25">
      <c r="B21" s="38">
        <v>77</v>
      </c>
      <c r="C21" s="38">
        <v>13</v>
      </c>
      <c r="D21" s="29">
        <f t="shared" si="2"/>
        <v>126672.59654190447</v>
      </c>
      <c r="E21" s="29">
        <f t="shared" si="0"/>
        <v>11977.207423034231</v>
      </c>
      <c r="F21" s="49">
        <f>'Annual Return Checks'!X17</f>
        <v>3.5161761843000683E-2</v>
      </c>
      <c r="G21" s="34">
        <f t="shared" si="1"/>
        <v>118728.28107555825</v>
      </c>
      <c r="H21" s="5"/>
    </row>
    <row r="22" spans="2:8" x14ac:dyDescent="0.25">
      <c r="B22" s="38">
        <v>78</v>
      </c>
      <c r="C22" s="38">
        <v>14</v>
      </c>
      <c r="D22" s="29">
        <f t="shared" si="2"/>
        <v>118728.28107555825</v>
      </c>
      <c r="E22" s="29">
        <f t="shared" si="0"/>
        <v>11977.207423034231</v>
      </c>
      <c r="F22" s="49">
        <f>'Annual Return Checks'!X18</f>
        <v>3.7861572022817036E-2</v>
      </c>
      <c r="G22" s="34">
        <f t="shared" si="1"/>
        <v>110792.83711613211</v>
      </c>
      <c r="H22" s="5"/>
    </row>
    <row r="23" spans="2:8" x14ac:dyDescent="0.25">
      <c r="B23" s="38">
        <v>79</v>
      </c>
      <c r="C23" s="38">
        <v>15</v>
      </c>
      <c r="D23" s="29">
        <f t="shared" si="2"/>
        <v>110792.83711613211</v>
      </c>
      <c r="E23" s="29">
        <f t="shared" si="0"/>
        <v>11977.207423034231</v>
      </c>
      <c r="F23" s="49">
        <f>'Annual Return Checks'!X19</f>
        <v>3.6920391852834689E-2</v>
      </c>
      <c r="G23" s="34">
        <f t="shared" si="1"/>
        <v>102463.94146255167</v>
      </c>
      <c r="H23" s="5"/>
    </row>
    <row r="24" spans="2:8" x14ac:dyDescent="0.25">
      <c r="B24" s="38">
        <v>80</v>
      </c>
      <c r="C24" s="38">
        <v>16</v>
      </c>
      <c r="D24" s="29">
        <f t="shared" si="2"/>
        <v>102463.94146255167</v>
      </c>
      <c r="E24" s="29">
        <f t="shared" si="0"/>
        <v>11977.207423034231</v>
      </c>
      <c r="F24" s="49">
        <f>'Annual Return Checks'!X20</f>
        <v>3.5471285611793357E-2</v>
      </c>
      <c r="G24" s="34">
        <f t="shared" si="1"/>
        <v>93696.414826711552</v>
      </c>
      <c r="H24" s="5"/>
    </row>
    <row r="25" spans="2:8" x14ac:dyDescent="0.25">
      <c r="B25" s="38">
        <v>81</v>
      </c>
      <c r="C25" s="38">
        <v>17</v>
      </c>
      <c r="D25" s="29">
        <f t="shared" si="2"/>
        <v>93696.414826711552</v>
      </c>
      <c r="E25" s="29">
        <f t="shared" si="0"/>
        <v>11977.207423034231</v>
      </c>
      <c r="F25" s="49">
        <f>'Annual Return Checks'!X21</f>
        <v>3.6436943314531067E-2</v>
      </c>
      <c r="G25" s="34">
        <f t="shared" si="1"/>
        <v>84696.805531553531</v>
      </c>
      <c r="H25" s="5"/>
    </row>
    <row r="26" spans="2:8" x14ac:dyDescent="0.25">
      <c r="B26" s="38">
        <v>82</v>
      </c>
      <c r="C26" s="38">
        <v>18</v>
      </c>
      <c r="D26" s="29">
        <f t="shared" si="2"/>
        <v>84696.805531553531</v>
      </c>
      <c r="E26" s="29">
        <f t="shared" si="0"/>
        <v>11977.207423034231</v>
      </c>
      <c r="F26" s="49">
        <f>'Annual Return Checks'!X22</f>
        <v>3.8192851717190113E-2</v>
      </c>
      <c r="G26" s="34">
        <f t="shared" si="1"/>
        <v>75496.966936011639</v>
      </c>
      <c r="H26" s="5"/>
    </row>
    <row r="27" spans="2:8" x14ac:dyDescent="0.25">
      <c r="B27" s="38">
        <v>83</v>
      </c>
      <c r="C27" s="38">
        <v>19</v>
      </c>
      <c r="D27" s="29">
        <f t="shared" si="2"/>
        <v>75496.966936011639</v>
      </c>
      <c r="E27" s="29">
        <f t="shared" si="0"/>
        <v>11977.207423034231</v>
      </c>
      <c r="F27" s="49">
        <f>'Annual Return Checks'!X23</f>
        <v>3.4912362217439874E-2</v>
      </c>
      <c r="G27" s="34">
        <f t="shared" si="1"/>
        <v>65737.384365059144</v>
      </c>
      <c r="H27" s="5"/>
    </row>
    <row r="28" spans="2:8" x14ac:dyDescent="0.25">
      <c r="B28" s="38">
        <v>84</v>
      </c>
      <c r="C28" s="38">
        <v>20</v>
      </c>
      <c r="D28" s="29">
        <f t="shared" si="2"/>
        <v>65737.384365059144</v>
      </c>
      <c r="E28" s="29">
        <f t="shared" si="0"/>
        <v>11977.207423034231</v>
      </c>
      <c r="F28" s="49">
        <f>'Annual Return Checks'!X24</f>
        <v>3.711203608577085E-2</v>
      </c>
      <c r="G28" s="34">
        <f t="shared" si="1"/>
        <v>55755.326568674769</v>
      </c>
      <c r="H28" s="5"/>
    </row>
    <row r="29" spans="2:8" x14ac:dyDescent="0.25">
      <c r="B29" s="38">
        <v>85</v>
      </c>
      <c r="C29" s="38">
        <v>21</v>
      </c>
      <c r="D29" s="29">
        <f t="shared" si="2"/>
        <v>55755.326568674769</v>
      </c>
      <c r="E29" s="29">
        <f t="shared" si="0"/>
        <v>11977.207423034231</v>
      </c>
      <c r="F29" s="49">
        <f>'Annual Return Checks'!X25</f>
        <v>3.6830991393939971E-2</v>
      </c>
      <c r="G29" s="34">
        <f t="shared" si="1"/>
        <v>45390.510675136502</v>
      </c>
      <c r="H29" s="5"/>
    </row>
    <row r="30" spans="2:8" x14ac:dyDescent="0.25">
      <c r="B30" s="38">
        <v>86</v>
      </c>
      <c r="C30" s="38">
        <v>22</v>
      </c>
      <c r="D30" s="29">
        <f t="shared" si="2"/>
        <v>45390.510675136502</v>
      </c>
      <c r="E30" s="29">
        <f t="shared" si="0"/>
        <v>11977.207423034231</v>
      </c>
      <c r="F30" s="49">
        <f>'Annual Return Checks'!X26</f>
        <v>3.7558434147608288E-2</v>
      </c>
      <c r="G30" s="34">
        <f t="shared" si="1"/>
        <v>34668.254601950415</v>
      </c>
      <c r="H30" s="5"/>
    </row>
    <row r="31" spans="2:8" x14ac:dyDescent="0.25">
      <c r="B31" s="38">
        <v>87</v>
      </c>
      <c r="C31" s="38">
        <v>23</v>
      </c>
      <c r="D31" s="29">
        <f t="shared" si="2"/>
        <v>34668.254601950415</v>
      </c>
      <c r="E31" s="29">
        <f t="shared" si="0"/>
        <v>11977.207423034231</v>
      </c>
      <c r="F31" s="49">
        <f>'Annual Return Checks'!X27</f>
        <v>3.645001666114589E-2</v>
      </c>
      <c r="G31" s="34">
        <f t="shared" si="1"/>
        <v>23518.136226646526</v>
      </c>
      <c r="H31" s="5"/>
    </row>
    <row r="32" spans="2:8" x14ac:dyDescent="0.25">
      <c r="B32" s="38">
        <v>88</v>
      </c>
      <c r="C32" s="38">
        <v>24</v>
      </c>
      <c r="D32" s="29">
        <f t="shared" si="2"/>
        <v>23518.136226646526</v>
      </c>
      <c r="E32" s="29">
        <f t="shared" si="0"/>
        <v>11977.207423034231</v>
      </c>
      <c r="F32" s="49">
        <f>'Annual Return Checks'!X28</f>
        <v>3.7802730338762025E-2</v>
      </c>
      <c r="G32" s="34">
        <f t="shared" si="1"/>
        <v>11977.207423034102</v>
      </c>
      <c r="H32" s="5"/>
    </row>
    <row r="33" spans="2:8" ht="15.75" thickBot="1" x14ac:dyDescent="0.3">
      <c r="B33" s="39">
        <v>89</v>
      </c>
      <c r="C33" s="39">
        <v>25</v>
      </c>
      <c r="D33" s="43">
        <f t="shared" si="2"/>
        <v>11977.207423034102</v>
      </c>
      <c r="E33" s="43">
        <f t="shared" si="0"/>
        <v>11977.207423034231</v>
      </c>
      <c r="F33" s="50">
        <f>'Annual Return Checks'!X29</f>
        <v>3.7233396627520898E-2</v>
      </c>
      <c r="G33" s="51">
        <f t="shared" si="1"/>
        <v>-1.3395687558032294E-10</v>
      </c>
      <c r="H33" s="10" t="s">
        <v>34</v>
      </c>
    </row>
    <row r="34" spans="2:8" ht="15.75" thickBot="1" x14ac:dyDescent="0.3"/>
    <row r="35" spans="2:8" ht="15.75" thickBot="1" x14ac:dyDescent="0.3">
      <c r="E35" s="94" t="s">
        <v>37</v>
      </c>
      <c r="F35" s="130" t="str">
        <f>IF(SUM(F9:F33)=SUM('Annual Return Checks'!X5:X29),"OK","Check")</f>
        <v>OK</v>
      </c>
    </row>
  </sheetData>
  <conditionalFormatting sqref="F35">
    <cfRule type="cellIs" dxfId="4" priority="2" operator="equal">
      <formula>"Check"</formula>
    </cfRule>
  </conditionalFormatting>
  <conditionalFormatting sqref="F3">
    <cfRule type="cellIs" dxfId="3" priority="1" operator="equal">
      <formula>"Check"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G56"/>
  <sheetViews>
    <sheetView zoomScale="85" zoomScaleNormal="85" workbookViewId="0">
      <selection activeCell="F31" sqref="F31"/>
    </sheetView>
  </sheetViews>
  <sheetFormatPr defaultRowHeight="15" x14ac:dyDescent="0.25"/>
  <cols>
    <col min="3" max="3" width="20.42578125" bestFit="1" customWidth="1"/>
    <col min="4" max="4" width="28.7109375" bestFit="1" customWidth="1"/>
  </cols>
  <sheetData>
    <row r="3" spans="2:7" ht="15.75" thickBot="1" x14ac:dyDescent="0.3"/>
    <row r="4" spans="2:7" ht="15.75" thickBot="1" x14ac:dyDescent="0.3">
      <c r="B4" s="9" t="s">
        <v>17</v>
      </c>
      <c r="C4" s="22" t="s">
        <v>35</v>
      </c>
      <c r="D4" s="23" t="s">
        <v>36</v>
      </c>
      <c r="E4" s="9" t="s">
        <v>29</v>
      </c>
      <c r="G4" s="9" t="s">
        <v>37</v>
      </c>
    </row>
    <row r="5" spans="2:7" x14ac:dyDescent="0.25">
      <c r="B5" s="24">
        <v>45</v>
      </c>
      <c r="C5" s="27">
        <f>'Accumulation Fund Values'!D11</f>
        <v>5000</v>
      </c>
      <c r="D5" s="28">
        <f>'Accumulation Fund Values'!E11</f>
        <v>5000</v>
      </c>
      <c r="E5" s="33">
        <f>C5+D5</f>
        <v>10000</v>
      </c>
      <c r="G5" s="140"/>
    </row>
    <row r="6" spans="2:7" x14ac:dyDescent="0.25">
      <c r="B6" s="25">
        <v>46</v>
      </c>
      <c r="C6" s="29">
        <f>'Accumulation Fund Values'!D12</f>
        <v>6979.3444130675198</v>
      </c>
      <c r="D6" s="30">
        <f>'Accumulation Fund Values'!E12</f>
        <v>7374.5566389240412</v>
      </c>
      <c r="E6" s="34">
        <f t="shared" ref="E6:E25" si="0">C6+D6</f>
        <v>14353.901051991561</v>
      </c>
      <c r="G6" s="141" t="str">
        <f>IF(E6-'Accumulation Fund Values'!L11=0,"OK","Check")</f>
        <v>OK</v>
      </c>
    </row>
    <row r="7" spans="2:7" x14ac:dyDescent="0.25">
      <c r="B7" s="25">
        <v>47</v>
      </c>
      <c r="C7" s="29">
        <f>'Accumulation Fund Values'!D13</f>
        <v>9061.2681576185114</v>
      </c>
      <c r="D7" s="30">
        <f>'Accumulation Fund Values'!E13</f>
        <v>10107.349067377554</v>
      </c>
      <c r="E7" s="34">
        <f t="shared" si="0"/>
        <v>19168.617224996065</v>
      </c>
      <c r="G7" s="141" t="str">
        <f>IF(E7-'Accumulation Fund Values'!L12=0,"OK","Check")</f>
        <v>OK</v>
      </c>
    </row>
    <row r="8" spans="2:7" x14ac:dyDescent="0.25">
      <c r="B8" s="25">
        <v>48</v>
      </c>
      <c r="C8" s="29">
        <f>'Accumulation Fund Values'!D14</f>
        <v>11216.709948524822</v>
      </c>
      <c r="D8" s="30">
        <f>'Accumulation Fund Values'!E14</f>
        <v>13243.934562661219</v>
      </c>
      <c r="E8" s="34">
        <f t="shared" si="0"/>
        <v>24460.644511186041</v>
      </c>
      <c r="G8" s="141" t="str">
        <f>IF(E8-'Accumulation Fund Values'!L13=0,"OK","Check")</f>
        <v>OK</v>
      </c>
    </row>
    <row r="9" spans="2:7" x14ac:dyDescent="0.25">
      <c r="B9" s="25">
        <v>49</v>
      </c>
      <c r="C9" s="29">
        <f>'Accumulation Fund Values'!D15</f>
        <v>13476.585042975585</v>
      </c>
      <c r="D9" s="30">
        <f>'Accumulation Fund Values'!E15</f>
        <v>16676.675328439233</v>
      </c>
      <c r="E9" s="34">
        <f t="shared" si="0"/>
        <v>30153.260371414817</v>
      </c>
      <c r="G9" s="141" t="str">
        <f>IF(E9-'Accumulation Fund Values'!L14=0,"OK","Check")</f>
        <v>OK</v>
      </c>
    </row>
    <row r="10" spans="2:7" x14ac:dyDescent="0.25">
      <c r="B10" s="25">
        <v>50</v>
      </c>
      <c r="C10" s="29">
        <f>'Accumulation Fund Values'!D16</f>
        <v>15859.943851294558</v>
      </c>
      <c r="D10" s="30">
        <f>'Accumulation Fund Values'!E16</f>
        <v>20618.446628701869</v>
      </c>
      <c r="E10" s="34">
        <f t="shared" si="0"/>
        <v>36478.390479996429</v>
      </c>
      <c r="G10" s="141" t="str">
        <f>IF(E10-'Accumulation Fund Values'!L15=0,"OK","Check")</f>
        <v>OK</v>
      </c>
    </row>
    <row r="11" spans="2:7" x14ac:dyDescent="0.25">
      <c r="B11" s="25">
        <v>51</v>
      </c>
      <c r="C11" s="29">
        <f>'Accumulation Fund Values'!D17</f>
        <v>18325.301258609587</v>
      </c>
      <c r="D11" s="30">
        <f>'Accumulation Fund Values'!E17</f>
        <v>24865.629543661518</v>
      </c>
      <c r="E11" s="34">
        <f t="shared" si="0"/>
        <v>43190.930802271105</v>
      </c>
      <c r="G11" s="141" t="str">
        <f>IF(E11-'Accumulation Fund Values'!L16=0,"OK","Check")</f>
        <v>OK</v>
      </c>
    </row>
    <row r="12" spans="2:7" x14ac:dyDescent="0.25">
      <c r="B12" s="25">
        <v>52</v>
      </c>
      <c r="C12" s="29">
        <f>'Accumulation Fund Values'!D18</f>
        <v>20966.440793643469</v>
      </c>
      <c r="D12" s="30">
        <f>'Accumulation Fund Values'!E18</f>
        <v>29420.446850835327</v>
      </c>
      <c r="E12" s="34">
        <f t="shared" si="0"/>
        <v>50386.887644478797</v>
      </c>
      <c r="G12" s="141" t="str">
        <f>IF(E12-'Accumulation Fund Values'!L17=0,"OK","Check")</f>
        <v>OK</v>
      </c>
    </row>
    <row r="13" spans="2:7" x14ac:dyDescent="0.25">
      <c r="B13" s="25">
        <v>53</v>
      </c>
      <c r="C13" s="29">
        <f>'Accumulation Fund Values'!D19</f>
        <v>23725.341443881654</v>
      </c>
      <c r="D13" s="30">
        <f>'Accumulation Fund Values'!E19</f>
        <v>34948.321451693344</v>
      </c>
      <c r="E13" s="34">
        <f t="shared" si="0"/>
        <v>58673.662895574998</v>
      </c>
      <c r="G13" s="141" t="str">
        <f>IF(E13-'Accumulation Fund Values'!L18=0,"OK","Check")</f>
        <v>OK</v>
      </c>
    </row>
    <row r="14" spans="2:7" x14ac:dyDescent="0.25">
      <c r="B14" s="25">
        <v>54</v>
      </c>
      <c r="C14" s="29">
        <f>'Accumulation Fund Values'!D20</f>
        <v>26643.61520256921</v>
      </c>
      <c r="D14" s="30">
        <f>'Accumulation Fund Values'!E20</f>
        <v>40905.6272114112</v>
      </c>
      <c r="E14" s="34">
        <f t="shared" si="0"/>
        <v>67549.242413980406</v>
      </c>
      <c r="G14" s="141" t="str">
        <f>IF(E14-'Accumulation Fund Values'!L19=0,"OK","Check")</f>
        <v>OK</v>
      </c>
    </row>
    <row r="15" spans="2:7" x14ac:dyDescent="0.25">
      <c r="B15" s="25">
        <v>55</v>
      </c>
      <c r="C15" s="29">
        <f>'Accumulation Fund Values'!D21</f>
        <v>29770.920181153262</v>
      </c>
      <c r="D15" s="30">
        <f>'Accumulation Fund Values'!E21</f>
        <v>48158.012010047081</v>
      </c>
      <c r="E15" s="34">
        <f t="shared" si="0"/>
        <v>77928.932191200351</v>
      </c>
      <c r="G15" s="141" t="str">
        <f>IF(E15-'Accumulation Fund Values'!L20=0,"OK","Check")</f>
        <v>OK</v>
      </c>
    </row>
    <row r="16" spans="2:7" x14ac:dyDescent="0.25">
      <c r="B16" s="25">
        <v>56</v>
      </c>
      <c r="C16" s="29">
        <f>'Accumulation Fund Values'!D22</f>
        <v>32968.963667322379</v>
      </c>
      <c r="D16" s="30">
        <f>'Accumulation Fund Values'!E22</f>
        <v>55955.375496312845</v>
      </c>
      <c r="E16" s="34">
        <f t="shared" si="0"/>
        <v>88924.339163635217</v>
      </c>
      <c r="G16" s="141" t="str">
        <f>IF(E16-'Accumulation Fund Values'!L21=0,"OK","Check")</f>
        <v>OK</v>
      </c>
    </row>
    <row r="17" spans="2:7" x14ac:dyDescent="0.25">
      <c r="B17" s="25">
        <v>57</v>
      </c>
      <c r="C17" s="29">
        <f>'Accumulation Fund Values'!D23</f>
        <v>36388.264594704633</v>
      </c>
      <c r="D17" s="30">
        <f>'Accumulation Fund Values'!E23</f>
        <v>64763.730654620238</v>
      </c>
      <c r="E17" s="34">
        <f t="shared" si="0"/>
        <v>101151.99524932487</v>
      </c>
      <c r="G17" s="141" t="str">
        <f>IF(E17-'Accumulation Fund Values'!L22=0,"OK","Check")</f>
        <v>OK</v>
      </c>
    </row>
    <row r="18" spans="2:7" x14ac:dyDescent="0.25">
      <c r="B18" s="25">
        <v>58</v>
      </c>
      <c r="C18" s="29">
        <f>'Accumulation Fund Values'!D24</f>
        <v>39917.125006410693</v>
      </c>
      <c r="D18" s="30">
        <f>'Accumulation Fund Values'!E24</f>
        <v>73933.334469452471</v>
      </c>
      <c r="E18" s="34">
        <f t="shared" si="0"/>
        <v>113850.45947586317</v>
      </c>
      <c r="G18" s="141" t="str">
        <f>IF(E18-'Accumulation Fund Values'!L23=0,"OK","Check")</f>
        <v>OK</v>
      </c>
    </row>
    <row r="19" spans="2:7" x14ac:dyDescent="0.25">
      <c r="B19" s="25">
        <v>59</v>
      </c>
      <c r="C19" s="29">
        <f>'Accumulation Fund Values'!D25</f>
        <v>43623.438469833287</v>
      </c>
      <c r="D19" s="30">
        <f>'Accumulation Fund Values'!E25</f>
        <v>84153.71754240575</v>
      </c>
      <c r="E19" s="34">
        <f t="shared" si="0"/>
        <v>127777.15601223904</v>
      </c>
      <c r="G19" s="141" t="str">
        <f>IF(E19-'Accumulation Fund Values'!L24=0,"OK","Check")</f>
        <v>OK</v>
      </c>
    </row>
    <row r="20" spans="2:7" x14ac:dyDescent="0.25">
      <c r="B20" s="25">
        <v>60</v>
      </c>
      <c r="C20" s="29">
        <f>'Accumulation Fund Values'!D26</f>
        <v>47404.617604306288</v>
      </c>
      <c r="D20" s="30">
        <f>'Accumulation Fund Values'!E26</f>
        <v>96796.583021786879</v>
      </c>
      <c r="E20" s="34">
        <f t="shared" si="0"/>
        <v>144201.20062609317</v>
      </c>
      <c r="G20" s="141" t="str">
        <f>IF(E20-'Accumulation Fund Values'!L25=0,"OK","Check")</f>
        <v>OK</v>
      </c>
    </row>
    <row r="21" spans="2:7" x14ac:dyDescent="0.25">
      <c r="B21" s="25">
        <v>61</v>
      </c>
      <c r="C21" s="29">
        <f>'Accumulation Fund Values'!D27</f>
        <v>51434.278817554747</v>
      </c>
      <c r="D21" s="30">
        <f>'Accumulation Fund Values'!E27</f>
        <v>108266.15975082698</v>
      </c>
      <c r="E21" s="34">
        <f t="shared" si="0"/>
        <v>159700.43856838171</v>
      </c>
      <c r="G21" s="141" t="str">
        <f>IF(E21-'Accumulation Fund Values'!L26=0,"OK","Check")</f>
        <v>OK</v>
      </c>
    </row>
    <row r="22" spans="2:7" x14ac:dyDescent="0.25">
      <c r="B22" s="25">
        <v>62</v>
      </c>
      <c r="C22" s="29">
        <f>'Accumulation Fund Values'!D28</f>
        <v>55583.497525823972</v>
      </c>
      <c r="D22" s="30">
        <f>'Accumulation Fund Values'!E28</f>
        <v>123515.90749262758</v>
      </c>
      <c r="E22" s="34">
        <f t="shared" si="0"/>
        <v>179099.40501845157</v>
      </c>
      <c r="G22" s="141" t="str">
        <f>IF(E22-'Accumulation Fund Values'!L27=0,"OK","Check")</f>
        <v>OK</v>
      </c>
    </row>
    <row r="23" spans="2:7" x14ac:dyDescent="0.25">
      <c r="B23" s="25">
        <v>63</v>
      </c>
      <c r="C23" s="29">
        <f>'Accumulation Fund Values'!D29</f>
        <v>60121.364422339946</v>
      </c>
      <c r="D23" s="30">
        <f>'Accumulation Fund Values'!E29</f>
        <v>140572.81848285301</v>
      </c>
      <c r="E23" s="34">
        <f t="shared" si="0"/>
        <v>200694.18290519295</v>
      </c>
      <c r="G23" s="141" t="str">
        <f>IF(E23-'Accumulation Fund Values'!L28=0,"OK","Check")</f>
        <v>OK</v>
      </c>
    </row>
    <row r="24" spans="2:7" x14ac:dyDescent="0.25">
      <c r="B24" s="25">
        <v>64</v>
      </c>
      <c r="C24" s="29">
        <f>'Accumulation Fund Values'!D30</f>
        <v>64925.491333158279</v>
      </c>
      <c r="D24" s="30">
        <f>'Accumulation Fund Values'!E30</f>
        <v>159253.64434227982</v>
      </c>
      <c r="E24" s="34">
        <f t="shared" si="0"/>
        <v>224179.1356754381</v>
      </c>
      <c r="G24" s="141" t="str">
        <f>IF(E24-'Accumulation Fund Values'!L29=0,"OK","Check")</f>
        <v>OK</v>
      </c>
    </row>
    <row r="25" spans="2:7" ht="15.75" thickBot="1" x14ac:dyDescent="0.3">
      <c r="B25" s="26">
        <v>65</v>
      </c>
      <c r="C25" s="31">
        <f>'Accumulation Fund Values'!J30</f>
        <v>69747.694668337412</v>
      </c>
      <c r="D25" s="32">
        <f>'Accumulation Fund Values'!K30</f>
        <v>180728.05431389069</v>
      </c>
      <c r="E25" s="35">
        <f t="shared" si="0"/>
        <v>250475.74898222811</v>
      </c>
      <c r="G25" s="142" t="str">
        <f>IF(E25-'Accumulation Fund Values'!L30=0,"OK","Check")</f>
        <v>OK</v>
      </c>
    </row>
    <row r="26" spans="2:7" x14ac:dyDescent="0.25">
      <c r="B26" s="5"/>
      <c r="C26" s="5"/>
      <c r="D26" s="5"/>
      <c r="E26" s="5"/>
    </row>
    <row r="29" spans="2:7" ht="15.75" thickBot="1" x14ac:dyDescent="0.3"/>
    <row r="30" spans="2:7" ht="15.75" thickBot="1" x14ac:dyDescent="0.3">
      <c r="B30" s="37" t="s">
        <v>17</v>
      </c>
      <c r="C30" s="94" t="s">
        <v>38</v>
      </c>
      <c r="D30" s="94" t="s">
        <v>39</v>
      </c>
    </row>
    <row r="31" spans="2:7" x14ac:dyDescent="0.25">
      <c r="B31" s="24">
        <v>65</v>
      </c>
      <c r="C31" s="33">
        <f>'Drawdown Fund Values'!D9</f>
        <v>250475.74898222805</v>
      </c>
      <c r="D31" s="33">
        <f>'Poor Performance Calculations'!D9</f>
        <v>200000</v>
      </c>
    </row>
    <row r="32" spans="2:7" x14ac:dyDescent="0.25">
      <c r="B32" s="25">
        <v>66</v>
      </c>
      <c r="C32" s="34">
        <f>'Drawdown Fund Values'!D10</f>
        <v>244541.47771663111</v>
      </c>
      <c r="D32" s="34">
        <f>'Poor Performance Calculations'!D10</f>
        <v>195261.60014315957</v>
      </c>
    </row>
    <row r="33" spans="2:4" x14ac:dyDescent="0.25">
      <c r="B33" s="25">
        <v>67</v>
      </c>
      <c r="C33" s="34">
        <f>'Drawdown Fund Values'!D11</f>
        <v>237972.95266878695</v>
      </c>
      <c r="D33" s="34">
        <f>'Poor Performance Calculations'!D11</f>
        <v>190016.76101239785</v>
      </c>
    </row>
    <row r="34" spans="2:4" x14ac:dyDescent="0.25">
      <c r="B34" s="25">
        <v>68</v>
      </c>
      <c r="C34" s="34">
        <f>'Drawdown Fund Values'!D12</f>
        <v>231829.12426687358</v>
      </c>
      <c r="D34" s="34">
        <f>'Poor Performance Calculations'!D12</f>
        <v>185111.03386964815</v>
      </c>
    </row>
    <row r="35" spans="2:4" x14ac:dyDescent="0.25">
      <c r="B35" s="25">
        <v>69</v>
      </c>
      <c r="C35" s="34">
        <f>'Drawdown Fund Values'!D13</f>
        <v>225192.82963558342</v>
      </c>
      <c r="D35" s="34">
        <f>'Poor Performance Calculations'!D13</f>
        <v>179812.08204835941</v>
      </c>
    </row>
    <row r="36" spans="2:4" x14ac:dyDescent="0.25">
      <c r="B36" s="25">
        <v>70</v>
      </c>
      <c r="C36" s="34">
        <f>'Drawdown Fund Values'!D14</f>
        <v>218077.26536424449</v>
      </c>
      <c r="D36" s="34">
        <f>'Poor Performance Calculations'!D14</f>
        <v>174130.44276770888</v>
      </c>
    </row>
    <row r="37" spans="2:4" x14ac:dyDescent="0.25">
      <c r="B37" s="25">
        <v>71</v>
      </c>
      <c r="C37" s="34">
        <f>'Drawdown Fund Values'!D15</f>
        <v>210563.79052485805</v>
      </c>
      <c r="D37" s="34">
        <f>'Poor Performance Calculations'!D15</f>
        <v>168131.07965977018</v>
      </c>
    </row>
    <row r="38" spans="2:4" x14ac:dyDescent="0.25">
      <c r="B38" s="25">
        <v>72</v>
      </c>
      <c r="C38" s="34">
        <f>'Drawdown Fund Values'!D16</f>
        <v>202808.37155315664</v>
      </c>
      <c r="D38" s="34">
        <f>'Poor Performance Calculations'!D16</f>
        <v>161938.52888133001</v>
      </c>
    </row>
    <row r="39" spans="2:4" x14ac:dyDescent="0.25">
      <c r="B39" s="25">
        <v>73</v>
      </c>
      <c r="C39" s="34">
        <f>'Drawdown Fund Values'!D17</f>
        <v>194326.7155501266</v>
      </c>
      <c r="D39" s="34">
        <f>'Poor Performance Calculations'!D17</f>
        <v>155166.09199872238</v>
      </c>
    </row>
    <row r="40" spans="2:4" x14ac:dyDescent="0.25">
      <c r="B40" s="25">
        <v>74</v>
      </c>
      <c r="C40" s="34">
        <f>'Drawdown Fund Values'!D18</f>
        <v>186064.24549014829</v>
      </c>
      <c r="D40" s="34">
        <f>'Poor Performance Calculations'!D18</f>
        <v>148568.67081639101</v>
      </c>
    </row>
    <row r="41" spans="2:4" x14ac:dyDescent="0.25">
      <c r="B41" s="25">
        <v>75</v>
      </c>
      <c r="C41" s="34">
        <f>'Drawdown Fund Values'!D19</f>
        <v>177234.56888019381</v>
      </c>
      <c r="D41" s="34">
        <f>'Poor Performance Calculations'!D19</f>
        <v>141518.34626734175</v>
      </c>
    </row>
    <row r="42" spans="2:4" x14ac:dyDescent="0.25">
      <c r="B42" s="25">
        <v>76</v>
      </c>
      <c r="C42" s="34">
        <f>'Drawdown Fund Values'!D20</f>
        <v>168013.75749484144</v>
      </c>
      <c r="D42" s="34">
        <f>'Poor Performance Calculations'!D20</f>
        <v>134155.70822927236</v>
      </c>
    </row>
    <row r="43" spans="2:4" x14ac:dyDescent="0.25">
      <c r="B43" s="25">
        <v>77</v>
      </c>
      <c r="C43" s="34">
        <f>'Drawdown Fund Values'!D21</f>
        <v>158642.06747178576</v>
      </c>
      <c r="D43" s="34">
        <f>'Poor Performance Calculations'!D21</f>
        <v>126672.59654190447</v>
      </c>
    </row>
    <row r="44" spans="2:4" x14ac:dyDescent="0.25">
      <c r="B44" s="25">
        <v>78</v>
      </c>
      <c r="C44" s="34">
        <f>'Drawdown Fund Values'!D22</f>
        <v>148692.77563886493</v>
      </c>
      <c r="D44" s="34">
        <f>'Poor Performance Calculations'!D22</f>
        <v>118728.28107555825</v>
      </c>
    </row>
    <row r="45" spans="2:4" x14ac:dyDescent="0.25">
      <c r="B45" s="25">
        <v>79</v>
      </c>
      <c r="C45" s="34">
        <f>'Drawdown Fund Values'!D23</f>
        <v>138754.59429264613</v>
      </c>
      <c r="D45" s="34">
        <f>'Poor Performance Calculations'!D23</f>
        <v>110792.83711613211</v>
      </c>
    </row>
    <row r="46" spans="2:4" x14ac:dyDescent="0.25">
      <c r="B46" s="25">
        <v>80</v>
      </c>
      <c r="C46" s="34">
        <f>'Drawdown Fund Values'!D24</f>
        <v>128323.66240751921</v>
      </c>
      <c r="D46" s="34">
        <f>'Poor Performance Calculations'!D24</f>
        <v>102463.94146255167</v>
      </c>
    </row>
    <row r="47" spans="2:4" x14ac:dyDescent="0.25">
      <c r="B47" s="25">
        <v>81</v>
      </c>
      <c r="C47" s="34">
        <f>'Drawdown Fund Values'!D25</f>
        <v>117343.39840335077</v>
      </c>
      <c r="D47" s="34">
        <f>'Poor Performance Calculations'!D25</f>
        <v>93696.414826711552</v>
      </c>
    </row>
    <row r="48" spans="2:4" x14ac:dyDescent="0.25">
      <c r="B48" s="25">
        <v>82</v>
      </c>
      <c r="C48" s="34">
        <f>'Drawdown Fund Values'!D26</f>
        <v>106072.47900959014</v>
      </c>
      <c r="D48" s="34">
        <f>'Poor Performance Calculations'!D26</f>
        <v>84696.805531553531</v>
      </c>
    </row>
    <row r="49" spans="2:4" x14ac:dyDescent="0.25">
      <c r="B49" s="25">
        <v>83</v>
      </c>
      <c r="C49" s="34">
        <f>'Drawdown Fund Values'!D27</f>
        <v>94550.796695920333</v>
      </c>
      <c r="D49" s="34">
        <f>'Poor Performance Calculations'!D27</f>
        <v>75496.966936011639</v>
      </c>
    </row>
    <row r="50" spans="2:4" x14ac:dyDescent="0.25">
      <c r="B50" s="25">
        <v>84</v>
      </c>
      <c r="C50" s="34">
        <f>'Drawdown Fund Values'!D28</f>
        <v>82328.102924854218</v>
      </c>
      <c r="D50" s="34">
        <f>'Poor Performance Calculations'!D28</f>
        <v>65737.384365059144</v>
      </c>
    </row>
    <row r="51" spans="2:4" x14ac:dyDescent="0.25">
      <c r="B51" s="25">
        <v>85</v>
      </c>
      <c r="C51" s="34">
        <f>'Drawdown Fund Values'!D29</f>
        <v>69826.7859101879</v>
      </c>
      <c r="D51" s="34">
        <f>'Poor Performance Calculations'!D29</f>
        <v>55755.326568674769</v>
      </c>
    </row>
    <row r="52" spans="2:4" x14ac:dyDescent="0.25">
      <c r="B52" s="25">
        <v>86</v>
      </c>
      <c r="C52" s="34">
        <f>'Drawdown Fund Values'!D30</f>
        <v>56846.11079020342</v>
      </c>
      <c r="D52" s="34">
        <f>'Poor Performance Calculations'!D30</f>
        <v>45390.510675136502</v>
      </c>
    </row>
    <row r="53" spans="2:4" x14ac:dyDescent="0.25">
      <c r="B53" s="25">
        <v>87</v>
      </c>
      <c r="C53" s="34">
        <f>'Drawdown Fund Values'!D31</f>
        <v>43417.785186650799</v>
      </c>
      <c r="D53" s="34">
        <f>'Poor Performance Calculations'!D31</f>
        <v>34668.254601950415</v>
      </c>
    </row>
    <row r="54" spans="2:4" x14ac:dyDescent="0.25">
      <c r="B54" s="25">
        <v>88</v>
      </c>
      <c r="C54" s="34">
        <f>'Drawdown Fund Values'!D32</f>
        <v>29453.613930177085</v>
      </c>
      <c r="D54" s="34">
        <f>'Poor Performance Calculations'!D32</f>
        <v>23518.136226646526</v>
      </c>
    </row>
    <row r="55" spans="2:4" x14ac:dyDescent="0.25">
      <c r="B55" s="25">
        <v>89</v>
      </c>
      <c r="C55" s="34">
        <f>'Drawdown Fund Values'!D33</f>
        <v>15000.000000000144</v>
      </c>
      <c r="D55" s="34">
        <f>'Poor Performance Calculations'!D33</f>
        <v>11977.207423034102</v>
      </c>
    </row>
    <row r="56" spans="2:4" ht="15.75" thickBot="1" x14ac:dyDescent="0.3">
      <c r="B56" s="26">
        <v>90</v>
      </c>
      <c r="C56" s="97">
        <f>'Drawdown Fund Values'!G33</f>
        <v>1.4905060804007763E-10</v>
      </c>
      <c r="D56" s="97">
        <f>'Poor Performance Calculations'!G33</f>
        <v>-1.3395687558032294E-10</v>
      </c>
    </row>
  </sheetData>
  <conditionalFormatting sqref="G5:G25">
    <cfRule type="cellIs" dxfId="2" priority="1" operator="equal">
      <formula>"Check"</formula>
    </cfRule>
  </conditionalFormatting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Y306"/>
  <sheetViews>
    <sheetView zoomScale="85" zoomScaleNormal="85" workbookViewId="0">
      <selection activeCell="N40" sqref="N40"/>
    </sheetView>
  </sheetViews>
  <sheetFormatPr defaultRowHeight="15" x14ac:dyDescent="0.25"/>
  <cols>
    <col min="11" max="11" width="11.85546875" customWidth="1"/>
    <col min="14" max="15" width="9.140625" style="2"/>
    <col min="19" max="19" width="14.7109375" bestFit="1" customWidth="1"/>
    <col min="20" max="20" width="17.85546875" bestFit="1" customWidth="1"/>
    <col min="21" max="21" width="13.85546875" bestFit="1" customWidth="1"/>
    <col min="23" max="23" width="11.42578125" customWidth="1"/>
    <col min="24" max="24" width="13.85546875" bestFit="1" customWidth="1"/>
  </cols>
  <sheetData>
    <row r="2" spans="2:25" ht="15.75" thickBot="1" x14ac:dyDescent="0.3">
      <c r="B2" s="6" t="s">
        <v>9</v>
      </c>
      <c r="Q2" s="6" t="s">
        <v>10</v>
      </c>
    </row>
    <row r="3" spans="2:25" ht="15.75" thickBot="1" x14ac:dyDescent="0.3">
      <c r="D3" s="167" t="s">
        <v>13</v>
      </c>
      <c r="E3" s="168"/>
      <c r="F3" s="167" t="s">
        <v>14</v>
      </c>
      <c r="G3" s="168"/>
      <c r="H3" s="167" t="s">
        <v>11</v>
      </c>
      <c r="I3" s="169"/>
      <c r="L3" s="173" t="s">
        <v>11</v>
      </c>
      <c r="M3" s="174"/>
      <c r="N3" s="154"/>
      <c r="O3" s="154"/>
      <c r="S3" s="24" t="s">
        <v>13</v>
      </c>
      <c r="T3" s="24" t="s">
        <v>14</v>
      </c>
      <c r="U3" s="24" t="s">
        <v>11</v>
      </c>
    </row>
    <row r="4" spans="2:25" ht="15.75" thickBot="1" x14ac:dyDescent="0.3">
      <c r="B4" s="37" t="s">
        <v>0</v>
      </c>
      <c r="C4" s="24" t="s">
        <v>12</v>
      </c>
      <c r="D4" s="38" t="s">
        <v>1</v>
      </c>
      <c r="E4" s="36" t="s">
        <v>2</v>
      </c>
      <c r="F4" s="38" t="s">
        <v>1</v>
      </c>
      <c r="G4" s="36" t="s">
        <v>2</v>
      </c>
      <c r="H4" s="38" t="s">
        <v>1</v>
      </c>
      <c r="I4" s="57" t="s">
        <v>2</v>
      </c>
      <c r="K4" s="24" t="s">
        <v>12</v>
      </c>
      <c r="L4" s="24" t="s">
        <v>1</v>
      </c>
      <c r="M4" s="24" t="s">
        <v>2</v>
      </c>
      <c r="N4" s="175" t="s">
        <v>40</v>
      </c>
      <c r="O4" s="176"/>
      <c r="Q4" s="24" t="s">
        <v>0</v>
      </c>
      <c r="R4" s="67" t="s">
        <v>12</v>
      </c>
      <c r="S4" s="26" t="s">
        <v>3</v>
      </c>
      <c r="T4" s="25" t="s">
        <v>3</v>
      </c>
      <c r="U4" s="25" t="s">
        <v>3</v>
      </c>
      <c r="W4" s="24" t="s">
        <v>12</v>
      </c>
      <c r="X4" s="24" t="s">
        <v>11</v>
      </c>
      <c r="Y4" s="165" t="s">
        <v>40</v>
      </c>
    </row>
    <row r="5" spans="2:25" x14ac:dyDescent="0.25">
      <c r="B5" s="37">
        <v>1</v>
      </c>
      <c r="C5" s="72">
        <v>1</v>
      </c>
      <c r="D5" s="69">
        <f>Data!C6</f>
        <v>4.4781347886458274E-3</v>
      </c>
      <c r="E5" s="75">
        <f>Data!D6</f>
        <v>1.1498594721570938E-2</v>
      </c>
      <c r="F5" s="78">
        <f>1+D5</f>
        <v>1.0044781347886458</v>
      </c>
      <c r="G5" s="81">
        <f>1+E5</f>
        <v>1.0114985947215709</v>
      </c>
      <c r="H5" s="48" t="str">
        <f t="shared" ref="H5" si="0">IF(C5&lt;&gt;C6,F5-1,"")</f>
        <v/>
      </c>
      <c r="I5" s="61" t="str">
        <f t="shared" ref="I5" si="1">IF(C6&lt;&gt;C5,G5-1,"")</f>
        <v/>
      </c>
      <c r="K5" s="37">
        <v>1</v>
      </c>
      <c r="L5" s="48">
        <f>VLOOKUP(K5*12,$B$5:$I$244,7,FALSE)</f>
        <v>5.1271367529153622E-2</v>
      </c>
      <c r="M5" s="156">
        <f>VLOOKUP(K5*12,$B$5:$I$244,8,FALSE)</f>
        <v>0.11080064027324199</v>
      </c>
      <c r="N5" s="159">
        <f>L5-Data!V6</f>
        <v>0</v>
      </c>
      <c r="O5" s="159">
        <f>M5-Data!W6</f>
        <v>0</v>
      </c>
      <c r="Q5" s="37">
        <v>1</v>
      </c>
      <c r="R5" s="83">
        <v>1</v>
      </c>
      <c r="S5" s="87">
        <f>Data!G6</f>
        <v>4.1700044852805793E-3</v>
      </c>
      <c r="T5" s="90">
        <f>1+S5</f>
        <v>1.0041700044852806</v>
      </c>
      <c r="U5" s="45" t="str">
        <f>IF(R5&lt;&gt;R6,T5-1,"")</f>
        <v/>
      </c>
      <c r="W5" s="37">
        <v>1</v>
      </c>
      <c r="X5" s="45">
        <f>VLOOKUP(W5*12,$Q$5:$U$304,5,FALSE)</f>
        <v>3.8499627981169571E-2</v>
      </c>
      <c r="Y5" s="162">
        <f>X5-Data!Z6</f>
        <v>0</v>
      </c>
    </row>
    <row r="6" spans="2:25" x14ac:dyDescent="0.25">
      <c r="B6" s="38">
        <v>2</v>
      </c>
      <c r="C6" s="73">
        <f>IF(MOD(B5,12)=0,C5+1,C5)</f>
        <v>1</v>
      </c>
      <c r="D6" s="70">
        <f>Data!C7</f>
        <v>3.8786285172737025E-3</v>
      </c>
      <c r="E6" s="68">
        <f>Data!D7</f>
        <v>7.0615006492524331E-3</v>
      </c>
      <c r="F6" s="79">
        <f>IF(MOD(B5,12)=0,1+D6,(1+D6)*F5)</f>
        <v>1.0083741323272148</v>
      </c>
      <c r="G6" s="77">
        <f>IF(MOD(B5,12)=0,1+E6,(1+E6)*G5)</f>
        <v>1.0186412927049153</v>
      </c>
      <c r="H6" s="49" t="str">
        <f t="shared" ref="H6:H69" si="2">IF(C6&lt;&gt;C7,F6-1,"")</f>
        <v/>
      </c>
      <c r="I6" s="62" t="str">
        <f t="shared" ref="I6:I69" si="3">IF(C7&lt;&gt;C6,G6-1,"")</f>
        <v/>
      </c>
      <c r="K6" s="38">
        <v>2</v>
      </c>
      <c r="L6" s="49">
        <f t="shared" ref="L6:L24" si="4">VLOOKUP(K6*12,$B$5:$I$244,7,FALSE)</f>
        <v>5.1398496609661892E-2</v>
      </c>
      <c r="M6" s="157">
        <f t="shared" ref="M6:M24" si="5">VLOOKUP(K6*12,$B$5:$I$244,8,FALSE)</f>
        <v>0.12135517065228463</v>
      </c>
      <c r="N6" s="160">
        <f>L6-Data!V7</f>
        <v>0</v>
      </c>
      <c r="O6" s="160">
        <f>M6-Data!W7</f>
        <v>0</v>
      </c>
      <c r="Q6" s="38">
        <v>2</v>
      </c>
      <c r="R6" s="84">
        <f>IF(MOD(Q5,12)=0,R5+1,R5)</f>
        <v>1</v>
      </c>
      <c r="S6" s="88">
        <f>Data!G7</f>
        <v>2.8744931810938882E-3</v>
      </c>
      <c r="T6" s="79">
        <f>IF(MOD(Q5,12)=0,1+S6,(1+S6)*T5)</f>
        <v>1.0070564843158325</v>
      </c>
      <c r="U6" s="46" t="str">
        <f t="shared" ref="U6" si="6">IF(R6&lt;&gt;R7,T6-1,"")</f>
        <v/>
      </c>
      <c r="W6" s="38">
        <v>2</v>
      </c>
      <c r="X6" s="46">
        <f t="shared" ref="X6:X29" si="7">VLOOKUP(W6*12,$Q$5:$U$304,5,FALSE)</f>
        <v>3.6731814380686734E-2</v>
      </c>
      <c r="Y6" s="163">
        <f>X6-Data!Z7</f>
        <v>0</v>
      </c>
    </row>
    <row r="7" spans="2:25" x14ac:dyDescent="0.25">
      <c r="B7" s="38">
        <v>3</v>
      </c>
      <c r="C7" s="73">
        <f t="shared" ref="C7:C70" si="8">IF(MOD(B6,12)=0,C6+1,C6)</f>
        <v>1</v>
      </c>
      <c r="D7" s="70">
        <f>Data!C8</f>
        <v>4.5800128532587575E-3</v>
      </c>
      <c r="E7" s="68">
        <f>Data!D8</f>
        <v>1.1145959793043465E-2</v>
      </c>
      <c r="F7" s="79">
        <f t="shared" ref="F7:F70" si="9">IF(MOD(B6,12)=0,1+D7,(1+D7)*F6)</f>
        <v>1.0129924988141672</v>
      </c>
      <c r="G7" s="77">
        <f t="shared" ref="G7:G70" si="10">IF(MOD(B6,12)=0,1+E7,(1+E7)*G6)</f>
        <v>1.0299950275969381</v>
      </c>
      <c r="H7" s="49" t="str">
        <f t="shared" si="2"/>
        <v/>
      </c>
      <c r="I7" s="62" t="str">
        <f t="shared" si="3"/>
        <v/>
      </c>
      <c r="K7" s="38">
        <v>3</v>
      </c>
      <c r="L7" s="49">
        <f t="shared" si="4"/>
        <v>4.8268683299335979E-2</v>
      </c>
      <c r="M7" s="157">
        <f t="shared" si="5"/>
        <v>0.12749791720565096</v>
      </c>
      <c r="N7" s="160">
        <f>L7-Data!V8</f>
        <v>0</v>
      </c>
      <c r="O7" s="160">
        <f>M7-Data!W8</f>
        <v>0</v>
      </c>
      <c r="Q7" s="38">
        <v>3</v>
      </c>
      <c r="R7" s="84">
        <f t="shared" ref="R7:R70" si="11">IF(MOD(Q6,12)=0,R6+1,R6)</f>
        <v>1</v>
      </c>
      <c r="S7" s="88">
        <f>Data!G8</f>
        <v>2.5499317865968337E-3</v>
      </c>
      <c r="T7" s="79">
        <f t="shared" ref="T7:T70" si="12">IF(MOD(Q6,12)=0,1+S7,(1+S7)*T6)</f>
        <v>1.009624409656088</v>
      </c>
      <c r="U7" s="46" t="str">
        <f t="shared" ref="U7:U70" si="13">IF(R7&lt;&gt;R8,T7-1,"")</f>
        <v/>
      </c>
      <c r="W7" s="38">
        <v>3</v>
      </c>
      <c r="X7" s="46">
        <f t="shared" si="7"/>
        <v>3.971859139005951E-2</v>
      </c>
      <c r="Y7" s="163">
        <f>X7-Data!Z8</f>
        <v>0</v>
      </c>
    </row>
    <row r="8" spans="2:25" x14ac:dyDescent="0.25">
      <c r="B8" s="38">
        <v>4</v>
      </c>
      <c r="C8" s="73">
        <f t="shared" si="8"/>
        <v>1</v>
      </c>
      <c r="D8" s="70">
        <f>Data!C9</f>
        <v>3.9611984668857661E-3</v>
      </c>
      <c r="E8" s="68">
        <f>Data!D9</f>
        <v>8.1856422469843253E-3</v>
      </c>
      <c r="F8" s="79">
        <f t="shared" si="9"/>
        <v>1.0170051631474366</v>
      </c>
      <c r="G8" s="77">
        <f t="shared" si="10"/>
        <v>1.0384261984090193</v>
      </c>
      <c r="H8" s="49" t="str">
        <f t="shared" si="2"/>
        <v/>
      </c>
      <c r="I8" s="62" t="str">
        <f t="shared" si="3"/>
        <v/>
      </c>
      <c r="K8" s="38">
        <v>4</v>
      </c>
      <c r="L8" s="49">
        <f t="shared" si="4"/>
        <v>4.8299250861442156E-2</v>
      </c>
      <c r="M8" s="157">
        <f t="shared" si="5"/>
        <v>0.12052663387482276</v>
      </c>
      <c r="N8" s="160">
        <f>L8-Data!V9</f>
        <v>0</v>
      </c>
      <c r="O8" s="160">
        <f>M8-Data!W9</f>
        <v>0</v>
      </c>
      <c r="Q8" s="38">
        <v>4</v>
      </c>
      <c r="R8" s="84">
        <f t="shared" si="11"/>
        <v>1</v>
      </c>
      <c r="S8" s="88">
        <f>Data!G9</f>
        <v>2.6085000026405264E-3</v>
      </c>
      <c r="T8" s="79">
        <f t="shared" si="12"/>
        <v>1.0122580149313418</v>
      </c>
      <c r="U8" s="46" t="str">
        <f t="shared" si="13"/>
        <v/>
      </c>
      <c r="W8" s="38">
        <v>4</v>
      </c>
      <c r="X8" s="46">
        <f t="shared" si="7"/>
        <v>3.8572795038436691E-2</v>
      </c>
      <c r="Y8" s="163">
        <f>X8-Data!Z9</f>
        <v>0</v>
      </c>
    </row>
    <row r="9" spans="2:25" x14ac:dyDescent="0.25">
      <c r="B9" s="38">
        <v>5</v>
      </c>
      <c r="C9" s="73">
        <f t="shared" si="8"/>
        <v>1</v>
      </c>
      <c r="D9" s="70">
        <f>Data!C10</f>
        <v>5.0567625347722528E-3</v>
      </c>
      <c r="E9" s="68">
        <f>Data!D10</f>
        <v>6.6845072660691434E-3</v>
      </c>
      <c r="F9" s="79">
        <f t="shared" si="9"/>
        <v>1.0221479167541103</v>
      </c>
      <c r="G9" s="77">
        <f t="shared" si="10"/>
        <v>1.0453675658775607</v>
      </c>
      <c r="H9" s="49" t="str">
        <f t="shared" si="2"/>
        <v/>
      </c>
      <c r="I9" s="62" t="str">
        <f t="shared" si="3"/>
        <v/>
      </c>
      <c r="K9" s="38">
        <v>5</v>
      </c>
      <c r="L9" s="49">
        <f t="shared" si="4"/>
        <v>4.9247509324103378E-2</v>
      </c>
      <c r="M9" s="157">
        <f t="shared" si="5"/>
        <v>0.12572950365391122</v>
      </c>
      <c r="N9" s="160">
        <f>L9-Data!V10</f>
        <v>0</v>
      </c>
      <c r="O9" s="160">
        <f>M9-Data!W10</f>
        <v>0</v>
      </c>
      <c r="Q9" s="38">
        <v>5</v>
      </c>
      <c r="R9" s="84">
        <f t="shared" si="11"/>
        <v>1</v>
      </c>
      <c r="S9" s="88">
        <f>Data!G10</f>
        <v>2.1655777701689452E-3</v>
      </c>
      <c r="T9" s="79">
        <f t="shared" si="12"/>
        <v>1.0144501383861526</v>
      </c>
      <c r="U9" s="46" t="str">
        <f t="shared" si="13"/>
        <v/>
      </c>
      <c r="W9" s="38">
        <v>5</v>
      </c>
      <c r="X9" s="46">
        <f t="shared" si="7"/>
        <v>3.7510488546781184E-2</v>
      </c>
      <c r="Y9" s="163">
        <f>X9-Data!Z10</f>
        <v>0</v>
      </c>
    </row>
    <row r="10" spans="2:25" x14ac:dyDescent="0.25">
      <c r="B10" s="38">
        <v>6</v>
      </c>
      <c r="C10" s="73">
        <f t="shared" si="8"/>
        <v>1</v>
      </c>
      <c r="D10" s="70">
        <f>Data!C11</f>
        <v>3.1368139906606577E-3</v>
      </c>
      <c r="E10" s="68">
        <f>Data!D11</f>
        <v>9.3203064671862641E-3</v>
      </c>
      <c r="F10" s="79">
        <f t="shared" si="9"/>
        <v>1.0253542046399093</v>
      </c>
      <c r="G10" s="77">
        <f t="shared" si="10"/>
        <v>1.0551107119623961</v>
      </c>
      <c r="H10" s="49" t="str">
        <f t="shared" si="2"/>
        <v/>
      </c>
      <c r="I10" s="62" t="str">
        <f t="shared" si="3"/>
        <v/>
      </c>
      <c r="K10" s="38">
        <v>6</v>
      </c>
      <c r="L10" s="49">
        <f t="shared" si="4"/>
        <v>4.7225903033159655E-2</v>
      </c>
      <c r="M10" s="157">
        <f t="shared" si="5"/>
        <v>0.11718469107683838</v>
      </c>
      <c r="N10" s="160">
        <f>L10-Data!V11</f>
        <v>0</v>
      </c>
      <c r="O10" s="160">
        <f>M10-Data!W11</f>
        <v>0</v>
      </c>
      <c r="Q10" s="38">
        <v>6</v>
      </c>
      <c r="R10" s="84">
        <f t="shared" si="11"/>
        <v>1</v>
      </c>
      <c r="S10" s="88">
        <f>Data!G11</f>
        <v>3.4939396788923652E-3</v>
      </c>
      <c r="T10" s="79">
        <f t="shared" si="12"/>
        <v>1.0179945659769178</v>
      </c>
      <c r="U10" s="46" t="str">
        <f t="shared" si="13"/>
        <v/>
      </c>
      <c r="W10" s="38">
        <v>6</v>
      </c>
      <c r="X10" s="46">
        <f t="shared" si="7"/>
        <v>3.6865402669203462E-2</v>
      </c>
      <c r="Y10" s="163">
        <f>X10-Data!Z11</f>
        <v>0</v>
      </c>
    </row>
    <row r="11" spans="2:25" x14ac:dyDescent="0.25">
      <c r="B11" s="38">
        <v>7</v>
      </c>
      <c r="C11" s="73">
        <f t="shared" si="8"/>
        <v>1</v>
      </c>
      <c r="D11" s="70">
        <f>Data!C12</f>
        <v>5.1941308753149888E-3</v>
      </c>
      <c r="E11" s="68">
        <f>Data!D12</f>
        <v>7.9440660812811377E-3</v>
      </c>
      <c r="F11" s="79">
        <f t="shared" si="9"/>
        <v>1.0306800285723634</v>
      </c>
      <c r="G11" s="77">
        <f t="shared" si="10"/>
        <v>1.063492581181293</v>
      </c>
      <c r="H11" s="49" t="str">
        <f t="shared" si="2"/>
        <v/>
      </c>
      <c r="I11" s="62" t="str">
        <f t="shared" si="3"/>
        <v/>
      </c>
      <c r="K11" s="38">
        <v>7</v>
      </c>
      <c r="L11" s="49">
        <f t="shared" si="4"/>
        <v>5.0198886045772717E-2</v>
      </c>
      <c r="M11" s="157">
        <f t="shared" si="5"/>
        <v>0.11001346310574101</v>
      </c>
      <c r="N11" s="160">
        <f>L11-Data!V12</f>
        <v>0</v>
      </c>
      <c r="O11" s="160">
        <f>M11-Data!W12</f>
        <v>0</v>
      </c>
      <c r="Q11" s="38">
        <v>7</v>
      </c>
      <c r="R11" s="84">
        <f t="shared" si="11"/>
        <v>1</v>
      </c>
      <c r="S11" s="88">
        <f>Data!G12</f>
        <v>3.0428593491730049E-3</v>
      </c>
      <c r="T11" s="79">
        <f t="shared" si="12"/>
        <v>1.021092180259408</v>
      </c>
      <c r="U11" s="46" t="str">
        <f t="shared" si="13"/>
        <v/>
      </c>
      <c r="W11" s="38">
        <v>7</v>
      </c>
      <c r="X11" s="46">
        <f t="shared" si="7"/>
        <v>3.7044593014153859E-2</v>
      </c>
      <c r="Y11" s="163">
        <f>X11-Data!Z12</f>
        <v>0</v>
      </c>
    </row>
    <row r="12" spans="2:25" x14ac:dyDescent="0.25">
      <c r="B12" s="38">
        <v>8</v>
      </c>
      <c r="C12" s="73">
        <f t="shared" si="8"/>
        <v>1</v>
      </c>
      <c r="D12" s="70">
        <f>Data!C13</f>
        <v>3.9858949823041454E-3</v>
      </c>
      <c r="E12" s="68">
        <f>Data!D13</f>
        <v>7.3284169102250194E-3</v>
      </c>
      <c r="F12" s="79">
        <f t="shared" si="9"/>
        <v>1.0347882109266111</v>
      </c>
      <c r="G12" s="77">
        <f t="shared" si="10"/>
        <v>1.0712862981971207</v>
      </c>
      <c r="H12" s="49" t="str">
        <f t="shared" si="2"/>
        <v/>
      </c>
      <c r="I12" s="62" t="str">
        <f t="shared" si="3"/>
        <v/>
      </c>
      <c r="K12" s="38">
        <v>8</v>
      </c>
      <c r="L12" s="49">
        <f t="shared" si="4"/>
        <v>4.9543239633381253E-2</v>
      </c>
      <c r="M12" s="157">
        <f t="shared" si="5"/>
        <v>0.12520905683005346</v>
      </c>
      <c r="N12" s="160">
        <f>L12-Data!V13</f>
        <v>0</v>
      </c>
      <c r="O12" s="160">
        <f>M12-Data!W13</f>
        <v>0</v>
      </c>
      <c r="Q12" s="38">
        <v>8</v>
      </c>
      <c r="R12" s="84">
        <f t="shared" si="11"/>
        <v>1</v>
      </c>
      <c r="S12" s="88">
        <f>Data!G13</f>
        <v>3.9795982797292189E-3</v>
      </c>
      <c r="T12" s="79">
        <f t="shared" si="12"/>
        <v>1.0251557169434133</v>
      </c>
      <c r="U12" s="46" t="str">
        <f t="shared" si="13"/>
        <v/>
      </c>
      <c r="W12" s="38">
        <v>8</v>
      </c>
      <c r="X12" s="46">
        <f t="shared" si="7"/>
        <v>3.4707419818743368E-2</v>
      </c>
      <c r="Y12" s="163">
        <f>X12-Data!Z13</f>
        <v>0</v>
      </c>
    </row>
    <row r="13" spans="2:25" x14ac:dyDescent="0.25">
      <c r="B13" s="38">
        <v>9</v>
      </c>
      <c r="C13" s="73">
        <f t="shared" si="8"/>
        <v>1</v>
      </c>
      <c r="D13" s="70">
        <f>Data!C14</f>
        <v>3.4928693555666664E-3</v>
      </c>
      <c r="E13" s="68">
        <f>Data!D14</f>
        <v>8.0116085416888066E-3</v>
      </c>
      <c r="F13" s="79">
        <f t="shared" si="9"/>
        <v>1.0384025909580583</v>
      </c>
      <c r="G13" s="77">
        <f t="shared" si="10"/>
        <v>1.079869024654351</v>
      </c>
      <c r="H13" s="49" t="str">
        <f t="shared" si="2"/>
        <v/>
      </c>
      <c r="I13" s="62" t="str">
        <f t="shared" si="3"/>
        <v/>
      </c>
      <c r="K13" s="38">
        <v>9</v>
      </c>
      <c r="L13" s="49">
        <f t="shared" si="4"/>
        <v>5.0437734440859749E-2</v>
      </c>
      <c r="M13" s="157">
        <f t="shared" si="5"/>
        <v>0.11802872464694492</v>
      </c>
      <c r="N13" s="160">
        <f>L13-Data!V14</f>
        <v>0</v>
      </c>
      <c r="O13" s="160">
        <f>M13-Data!W14</f>
        <v>0</v>
      </c>
      <c r="Q13" s="38">
        <v>9</v>
      </c>
      <c r="R13" s="84">
        <f t="shared" si="11"/>
        <v>1</v>
      </c>
      <c r="S13" s="88">
        <f>Data!G14</f>
        <v>3.7403434487249835E-3</v>
      </c>
      <c r="T13" s="79">
        <f t="shared" si="12"/>
        <v>1.0289901514132058</v>
      </c>
      <c r="U13" s="46" t="str">
        <f t="shared" si="13"/>
        <v/>
      </c>
      <c r="W13" s="38">
        <v>9</v>
      </c>
      <c r="X13" s="46">
        <f t="shared" si="7"/>
        <v>3.7571256013654963E-2</v>
      </c>
      <c r="Y13" s="163">
        <f>X13-Data!Z14</f>
        <v>0</v>
      </c>
    </row>
    <row r="14" spans="2:25" x14ac:dyDescent="0.25">
      <c r="B14" s="38">
        <v>10</v>
      </c>
      <c r="C14" s="73">
        <f t="shared" si="8"/>
        <v>1</v>
      </c>
      <c r="D14" s="70">
        <f>Data!C15</f>
        <v>3.5529567314909879E-3</v>
      </c>
      <c r="E14" s="68">
        <f>Data!D15</f>
        <v>1.0339496643307633E-2</v>
      </c>
      <c r="F14" s="79">
        <f t="shared" si="9"/>
        <v>1.0420919904336003</v>
      </c>
      <c r="G14" s="77">
        <f t="shared" si="10"/>
        <v>1.0910343268099765</v>
      </c>
      <c r="H14" s="49" t="str">
        <f t="shared" si="2"/>
        <v/>
      </c>
      <c r="I14" s="62" t="str">
        <f t="shared" si="3"/>
        <v/>
      </c>
      <c r="K14" s="38">
        <v>10</v>
      </c>
      <c r="L14" s="49">
        <f t="shared" si="4"/>
        <v>5.2624243668129456E-2</v>
      </c>
      <c r="M14" s="157">
        <f t="shared" si="5"/>
        <v>0.13194226644923024</v>
      </c>
      <c r="N14" s="160">
        <f>L14-Data!V15</f>
        <v>0</v>
      </c>
      <c r="O14" s="160">
        <f>M14-Data!W15</f>
        <v>0</v>
      </c>
      <c r="Q14" s="38">
        <v>10</v>
      </c>
      <c r="R14" s="84">
        <f t="shared" si="11"/>
        <v>1</v>
      </c>
      <c r="S14" s="88">
        <f>Data!G15</f>
        <v>3.1411326352948571E-3</v>
      </c>
      <c r="T14" s="79">
        <f t="shared" si="12"/>
        <v>1.0322223459592068</v>
      </c>
      <c r="U14" s="46" t="str">
        <f t="shared" si="13"/>
        <v/>
      </c>
      <c r="W14" s="38">
        <v>10</v>
      </c>
      <c r="X14" s="46">
        <f t="shared" si="7"/>
        <v>3.6070210770028366E-2</v>
      </c>
      <c r="Y14" s="163">
        <f>X14-Data!Z15</f>
        <v>0</v>
      </c>
    </row>
    <row r="15" spans="2:25" x14ac:dyDescent="0.25">
      <c r="B15" s="38">
        <v>11</v>
      </c>
      <c r="C15" s="73">
        <f t="shared" si="8"/>
        <v>1</v>
      </c>
      <c r="D15" s="70">
        <f>Data!C16</f>
        <v>4.1700044852805793E-3</v>
      </c>
      <c r="E15" s="68">
        <f>Data!D16</f>
        <v>1.0646750111939468E-2</v>
      </c>
      <c r="F15" s="79">
        <f t="shared" si="9"/>
        <v>1.0464375187077835</v>
      </c>
      <c r="G15" s="77">
        <f t="shared" si="10"/>
        <v>1.1026502966510703</v>
      </c>
      <c r="H15" s="49" t="str">
        <f t="shared" si="2"/>
        <v/>
      </c>
      <c r="I15" s="62" t="str">
        <f t="shared" si="3"/>
        <v/>
      </c>
      <c r="K15" s="38">
        <v>11</v>
      </c>
      <c r="L15" s="49">
        <f t="shared" si="4"/>
        <v>4.9636853621735311E-2</v>
      </c>
      <c r="M15" s="157">
        <f t="shared" si="5"/>
        <v>0.12367032910338605</v>
      </c>
      <c r="N15" s="160">
        <f>L15-Data!V16</f>
        <v>0</v>
      </c>
      <c r="O15" s="160">
        <f>M15-Data!W16</f>
        <v>0</v>
      </c>
      <c r="Q15" s="38">
        <v>11</v>
      </c>
      <c r="R15" s="84">
        <f t="shared" si="11"/>
        <v>1</v>
      </c>
      <c r="S15" s="88">
        <f>Data!G16</f>
        <v>2.9111929164278632E-3</v>
      </c>
      <c r="T15" s="79">
        <f t="shared" si="12"/>
        <v>1.0352273443409419</v>
      </c>
      <c r="U15" s="46" t="str">
        <f t="shared" si="13"/>
        <v/>
      </c>
      <c r="W15" s="38">
        <v>11</v>
      </c>
      <c r="X15" s="46">
        <f t="shared" si="7"/>
        <v>3.5622424089624349E-2</v>
      </c>
      <c r="Y15" s="163">
        <f>X15-Data!Z16</f>
        <v>0</v>
      </c>
    </row>
    <row r="16" spans="2:25" x14ac:dyDescent="0.25">
      <c r="B16" s="38">
        <v>12</v>
      </c>
      <c r="C16" s="73">
        <f t="shared" si="8"/>
        <v>1</v>
      </c>
      <c r="D16" s="70">
        <f>Data!C17</f>
        <v>4.6193382165228098E-3</v>
      </c>
      <c r="E16" s="68">
        <f>Data!D17</f>
        <v>7.3915942769214853E-3</v>
      </c>
      <c r="F16" s="79">
        <f t="shared" si="9"/>
        <v>1.0512713675291536</v>
      </c>
      <c r="G16" s="77">
        <f t="shared" si="10"/>
        <v>1.110800640273242</v>
      </c>
      <c r="H16" s="49">
        <f t="shared" si="2"/>
        <v>5.1271367529153622E-2</v>
      </c>
      <c r="I16" s="62">
        <f t="shared" si="3"/>
        <v>0.11080064027324199</v>
      </c>
      <c r="K16" s="38">
        <v>12</v>
      </c>
      <c r="L16" s="49">
        <f t="shared" si="4"/>
        <v>5.1443279009684373E-2</v>
      </c>
      <c r="M16" s="157">
        <f t="shared" si="5"/>
        <v>0.12448098463661594</v>
      </c>
      <c r="N16" s="160">
        <f>L16-Data!V17</f>
        <v>0</v>
      </c>
      <c r="O16" s="160">
        <f>M16-Data!W17</f>
        <v>0</v>
      </c>
      <c r="Q16" s="38">
        <v>12</v>
      </c>
      <c r="R16" s="84">
        <f t="shared" si="11"/>
        <v>1</v>
      </c>
      <c r="S16" s="88">
        <f>Data!G17</f>
        <v>3.1609323866062257E-3</v>
      </c>
      <c r="T16" s="79">
        <f t="shared" si="12"/>
        <v>1.0384996279811696</v>
      </c>
      <c r="U16" s="46">
        <f t="shared" si="13"/>
        <v>3.8499627981169571E-2</v>
      </c>
      <c r="W16" s="38">
        <v>12</v>
      </c>
      <c r="X16" s="46">
        <f t="shared" si="7"/>
        <v>3.6783032252077463E-2</v>
      </c>
      <c r="Y16" s="163">
        <f>X16-Data!Z17</f>
        <v>0</v>
      </c>
    </row>
    <row r="17" spans="2:25" x14ac:dyDescent="0.25">
      <c r="B17" s="38">
        <v>13</v>
      </c>
      <c r="C17" s="73">
        <f t="shared" si="8"/>
        <v>2</v>
      </c>
      <c r="D17" s="70">
        <f>Data!C18</f>
        <v>4.0260385119047079E-3</v>
      </c>
      <c r="E17" s="68">
        <f>Data!D18</f>
        <v>9.7745524139736997E-3</v>
      </c>
      <c r="F17" s="79">
        <f t="shared" si="9"/>
        <v>1.0040260385119046</v>
      </c>
      <c r="G17" s="77">
        <f t="shared" si="10"/>
        <v>1.0097745524139736</v>
      </c>
      <c r="H17" s="49" t="str">
        <f t="shared" si="2"/>
        <v/>
      </c>
      <c r="I17" s="62" t="str">
        <f t="shared" si="3"/>
        <v/>
      </c>
      <c r="K17" s="38">
        <v>13</v>
      </c>
      <c r="L17" s="49">
        <f t="shared" si="4"/>
        <v>4.9698724289024776E-2</v>
      </c>
      <c r="M17" s="157">
        <f t="shared" si="5"/>
        <v>0.11340878104035701</v>
      </c>
      <c r="N17" s="160">
        <f>L17-Data!V18</f>
        <v>0</v>
      </c>
      <c r="O17" s="160">
        <f>M17-Data!W18</f>
        <v>0</v>
      </c>
      <c r="Q17" s="38">
        <v>13</v>
      </c>
      <c r="R17" s="84">
        <f t="shared" si="11"/>
        <v>2</v>
      </c>
      <c r="S17" s="88">
        <f>Data!G18</f>
        <v>3.2091659739313413E-3</v>
      </c>
      <c r="T17" s="79">
        <f t="shared" si="12"/>
        <v>1.0032091659739313</v>
      </c>
      <c r="U17" s="46" t="str">
        <f t="shared" si="13"/>
        <v/>
      </c>
      <c r="W17" s="38">
        <v>13</v>
      </c>
      <c r="X17" s="46">
        <f t="shared" si="7"/>
        <v>3.5161761843000683E-2</v>
      </c>
      <c r="Y17" s="163">
        <f>X17-Data!Z18</f>
        <v>0</v>
      </c>
    </row>
    <row r="18" spans="2:25" x14ac:dyDescent="0.25">
      <c r="B18" s="38">
        <v>14</v>
      </c>
      <c r="C18" s="73">
        <f t="shared" si="8"/>
        <v>2</v>
      </c>
      <c r="D18" s="70">
        <f>Data!C19</f>
        <v>4.5742093932277361E-3</v>
      </c>
      <c r="E18" s="68">
        <f>Data!D19</f>
        <v>7.6265522344591274E-3</v>
      </c>
      <c r="F18" s="79">
        <f t="shared" si="9"/>
        <v>1.008618663848311</v>
      </c>
      <c r="G18" s="77">
        <f t="shared" si="10"/>
        <v>1.0174756507829865</v>
      </c>
      <c r="H18" s="49" t="str">
        <f t="shared" si="2"/>
        <v/>
      </c>
      <c r="I18" s="62" t="str">
        <f t="shared" si="3"/>
        <v/>
      </c>
      <c r="K18" s="38">
        <v>14</v>
      </c>
      <c r="L18" s="49">
        <f t="shared" si="4"/>
        <v>4.9748613282588394E-2</v>
      </c>
      <c r="M18" s="157">
        <f t="shared" si="5"/>
        <v>0.11355255949119147</v>
      </c>
      <c r="N18" s="160">
        <f>L18-Data!V19</f>
        <v>0</v>
      </c>
      <c r="O18" s="160">
        <f>M18-Data!W19</f>
        <v>0</v>
      </c>
      <c r="Q18" s="38">
        <v>14</v>
      </c>
      <c r="R18" s="84">
        <f t="shared" si="11"/>
        <v>2</v>
      </c>
      <c r="S18" s="88">
        <f>Data!G19</f>
        <v>3.0085621135647854E-3</v>
      </c>
      <c r="T18" s="79">
        <f t="shared" si="12"/>
        <v>1.0062273830626614</v>
      </c>
      <c r="U18" s="46" t="str">
        <f t="shared" si="13"/>
        <v/>
      </c>
      <c r="W18" s="38">
        <v>14</v>
      </c>
      <c r="X18" s="46">
        <f t="shared" si="7"/>
        <v>3.7861572022817036E-2</v>
      </c>
      <c r="Y18" s="163">
        <f>X18-Data!Z19</f>
        <v>0</v>
      </c>
    </row>
    <row r="19" spans="2:25" x14ac:dyDescent="0.25">
      <c r="B19" s="38">
        <v>15</v>
      </c>
      <c r="C19" s="73">
        <f t="shared" si="8"/>
        <v>2</v>
      </c>
      <c r="D19" s="70">
        <f>Data!C20</f>
        <v>4.528016149283897E-3</v>
      </c>
      <c r="E19" s="68">
        <f>Data!D20</f>
        <v>1.0663568573051566E-2</v>
      </c>
      <c r="F19" s="79">
        <f t="shared" si="9"/>
        <v>1.0131857054466855</v>
      </c>
      <c r="G19" s="77">
        <f t="shared" si="10"/>
        <v>1.0283255721565212</v>
      </c>
      <c r="H19" s="49" t="str">
        <f t="shared" si="2"/>
        <v/>
      </c>
      <c r="I19" s="62" t="str">
        <f t="shared" si="3"/>
        <v/>
      </c>
      <c r="K19" s="38">
        <v>15</v>
      </c>
      <c r="L19" s="49">
        <f t="shared" si="4"/>
        <v>4.7328982476701809E-2</v>
      </c>
      <c r="M19" s="157">
        <f t="shared" si="5"/>
        <v>0.12826164473785373</v>
      </c>
      <c r="N19" s="160">
        <f>L19-Data!V20</f>
        <v>0</v>
      </c>
      <c r="O19" s="160">
        <f>M19-Data!W20</f>
        <v>0</v>
      </c>
      <c r="Q19" s="38">
        <v>15</v>
      </c>
      <c r="R19" s="84">
        <f t="shared" si="11"/>
        <v>2</v>
      </c>
      <c r="S19" s="88">
        <f>Data!G20</f>
        <v>2.6417539432137807E-3</v>
      </c>
      <c r="T19" s="79">
        <f t="shared" si="12"/>
        <v>1.0088855882196368</v>
      </c>
      <c r="U19" s="46" t="str">
        <f t="shared" si="13"/>
        <v/>
      </c>
      <c r="W19" s="38">
        <v>15</v>
      </c>
      <c r="X19" s="46">
        <f t="shared" si="7"/>
        <v>3.6920391852834689E-2</v>
      </c>
      <c r="Y19" s="163">
        <f>X19-Data!Z20</f>
        <v>0</v>
      </c>
    </row>
    <row r="20" spans="2:25" x14ac:dyDescent="0.25">
      <c r="B20" s="38">
        <v>16</v>
      </c>
      <c r="C20" s="73">
        <f t="shared" si="8"/>
        <v>2</v>
      </c>
      <c r="D20" s="70">
        <f>Data!C21</f>
        <v>3.7695882608755294E-3</v>
      </c>
      <c r="E20" s="68">
        <f>Data!D21</f>
        <v>1.00167155563031E-2</v>
      </c>
      <c r="F20" s="79">
        <f t="shared" si="9"/>
        <v>1.0170049983880243</v>
      </c>
      <c r="G20" s="77">
        <f t="shared" si="10"/>
        <v>1.0386260169120858</v>
      </c>
      <c r="H20" s="49" t="str">
        <f t="shared" si="2"/>
        <v/>
      </c>
      <c r="I20" s="62" t="str">
        <f t="shared" si="3"/>
        <v/>
      </c>
      <c r="K20" s="38">
        <v>16</v>
      </c>
      <c r="L20" s="49">
        <f t="shared" si="4"/>
        <v>4.8746552865408743E-2</v>
      </c>
      <c r="M20" s="157">
        <f t="shared" si="5"/>
        <v>9.9868612129099477E-2</v>
      </c>
      <c r="N20" s="160">
        <f>L20-Data!V21</f>
        <v>0</v>
      </c>
      <c r="O20" s="160">
        <f>M20-Data!W21</f>
        <v>0</v>
      </c>
      <c r="Q20" s="38">
        <v>16</v>
      </c>
      <c r="R20" s="84">
        <f t="shared" si="11"/>
        <v>2</v>
      </c>
      <c r="S20" s="88">
        <f>Data!G21</f>
        <v>3.0537670958832035E-3</v>
      </c>
      <c r="T20" s="79">
        <f t="shared" si="12"/>
        <v>1.0119664898324527</v>
      </c>
      <c r="U20" s="46" t="str">
        <f t="shared" si="13"/>
        <v/>
      </c>
      <c r="W20" s="38">
        <v>16</v>
      </c>
      <c r="X20" s="46">
        <f t="shared" si="7"/>
        <v>3.5471285611793357E-2</v>
      </c>
      <c r="Y20" s="163">
        <f>X20-Data!Z21</f>
        <v>0</v>
      </c>
    </row>
    <row r="21" spans="2:25" x14ac:dyDescent="0.25">
      <c r="B21" s="38">
        <v>17</v>
      </c>
      <c r="C21" s="73">
        <f t="shared" si="8"/>
        <v>2</v>
      </c>
      <c r="D21" s="70">
        <f>Data!C22</f>
        <v>4.1571199662391945E-3</v>
      </c>
      <c r="E21" s="68">
        <f>Data!D22</f>
        <v>8.9273468229178789E-3</v>
      </c>
      <c r="F21" s="79">
        <f t="shared" si="9"/>
        <v>1.021232810172588</v>
      </c>
      <c r="G21" s="77">
        <f t="shared" si="10"/>
        <v>1.0478981915843657</v>
      </c>
      <c r="H21" s="49" t="str">
        <f t="shared" si="2"/>
        <v/>
      </c>
      <c r="I21" s="62" t="str">
        <f t="shared" si="3"/>
        <v/>
      </c>
      <c r="K21" s="38">
        <v>17</v>
      </c>
      <c r="L21" s="49">
        <f t="shared" si="4"/>
        <v>4.7298090217104738E-2</v>
      </c>
      <c r="M21" s="157">
        <f t="shared" si="5"/>
        <v>0.12384129332556548</v>
      </c>
      <c r="N21" s="160">
        <f>L21-Data!V22</f>
        <v>0</v>
      </c>
      <c r="O21" s="160">
        <f>M21-Data!W22</f>
        <v>0</v>
      </c>
      <c r="Q21" s="38">
        <v>17</v>
      </c>
      <c r="R21" s="84">
        <f t="shared" si="11"/>
        <v>2</v>
      </c>
      <c r="S21" s="88">
        <f>Data!G22</f>
        <v>2.7916018065243416E-3</v>
      </c>
      <c r="T21" s="79">
        <f t="shared" si="12"/>
        <v>1.0147914973136112</v>
      </c>
      <c r="U21" s="46" t="str">
        <f t="shared" si="13"/>
        <v/>
      </c>
      <c r="W21" s="38">
        <v>17</v>
      </c>
      <c r="X21" s="46">
        <f t="shared" si="7"/>
        <v>3.6436943314531067E-2</v>
      </c>
      <c r="Y21" s="163">
        <f>X21-Data!Z22</f>
        <v>0</v>
      </c>
    </row>
    <row r="22" spans="2:25" x14ac:dyDescent="0.25">
      <c r="B22" s="38">
        <v>18</v>
      </c>
      <c r="C22" s="73">
        <f t="shared" si="8"/>
        <v>2</v>
      </c>
      <c r="D22" s="70">
        <f>Data!C23</f>
        <v>3.9499413042353229E-3</v>
      </c>
      <c r="E22" s="68">
        <f>Data!D23</f>
        <v>6.5837590802404191E-3</v>
      </c>
      <c r="F22" s="79">
        <f t="shared" si="9"/>
        <v>1.0252666198307292</v>
      </c>
      <c r="G22" s="77">
        <f t="shared" si="10"/>
        <v>1.0547973008183769</v>
      </c>
      <c r="H22" s="49" t="str">
        <f t="shared" si="2"/>
        <v/>
      </c>
      <c r="I22" s="62" t="str">
        <f t="shared" si="3"/>
        <v/>
      </c>
      <c r="K22" s="38">
        <v>18</v>
      </c>
      <c r="L22" s="49">
        <f t="shared" si="4"/>
        <v>5.0660372947149979E-2</v>
      </c>
      <c r="M22" s="157">
        <f t="shared" si="5"/>
        <v>0.12319101707979985</v>
      </c>
      <c r="N22" s="160">
        <f>L22-Data!V23</f>
        <v>0</v>
      </c>
      <c r="O22" s="160">
        <f>M22-Data!W23</f>
        <v>0</v>
      </c>
      <c r="Q22" s="38">
        <v>18</v>
      </c>
      <c r="R22" s="84">
        <f t="shared" si="11"/>
        <v>2</v>
      </c>
      <c r="S22" s="88">
        <f>Data!G23</f>
        <v>2.7342444191394946E-3</v>
      </c>
      <c r="T22" s="79">
        <f t="shared" si="12"/>
        <v>1.017566185301731</v>
      </c>
      <c r="U22" s="46" t="str">
        <f t="shared" si="13"/>
        <v/>
      </c>
      <c r="W22" s="38">
        <v>18</v>
      </c>
      <c r="X22" s="46">
        <f t="shared" si="7"/>
        <v>3.8192851717190113E-2</v>
      </c>
      <c r="Y22" s="163">
        <f>X22-Data!Z23</f>
        <v>0</v>
      </c>
    </row>
    <row r="23" spans="2:25" x14ac:dyDescent="0.25">
      <c r="B23" s="38">
        <v>19</v>
      </c>
      <c r="C23" s="73">
        <f t="shared" si="8"/>
        <v>2</v>
      </c>
      <c r="D23" s="70">
        <f>Data!C24</f>
        <v>4.1284009945827902E-3</v>
      </c>
      <c r="E23" s="68">
        <f>Data!D24</f>
        <v>1.3430389778082993E-2</v>
      </c>
      <c r="F23" s="79">
        <f t="shared" si="9"/>
        <v>1.0294993315637508</v>
      </c>
      <c r="G23" s="77">
        <f t="shared" si="10"/>
        <v>1.0689636397052376</v>
      </c>
      <c r="H23" s="49" t="str">
        <f t="shared" si="2"/>
        <v/>
      </c>
      <c r="I23" s="62" t="str">
        <f t="shared" si="3"/>
        <v/>
      </c>
      <c r="K23" s="38">
        <v>19</v>
      </c>
      <c r="L23" s="49">
        <f t="shared" si="4"/>
        <v>5.1249262134544393E-2</v>
      </c>
      <c r="M23" s="157">
        <f t="shared" si="5"/>
        <v>0.11983445011853089</v>
      </c>
      <c r="N23" s="160">
        <f>L23-Data!V24</f>
        <v>0</v>
      </c>
      <c r="O23" s="160">
        <f>M23-Data!W24</f>
        <v>0</v>
      </c>
      <c r="Q23" s="38">
        <v>19</v>
      </c>
      <c r="R23" s="84">
        <f t="shared" si="11"/>
        <v>2</v>
      </c>
      <c r="S23" s="88">
        <f>Data!G24</f>
        <v>3.3123819532602139E-3</v>
      </c>
      <c r="T23" s="79">
        <f t="shared" si="12"/>
        <v>1.0209367531701723</v>
      </c>
      <c r="U23" s="46" t="str">
        <f t="shared" si="13"/>
        <v/>
      </c>
      <c r="W23" s="38">
        <v>19</v>
      </c>
      <c r="X23" s="46">
        <f t="shared" si="7"/>
        <v>3.4912362217439874E-2</v>
      </c>
      <c r="Y23" s="163">
        <f>X23-Data!Z24</f>
        <v>0</v>
      </c>
    </row>
    <row r="24" spans="2:25" ht="15.75" thickBot="1" x14ac:dyDescent="0.3">
      <c r="B24" s="38">
        <v>20</v>
      </c>
      <c r="C24" s="73">
        <f t="shared" si="8"/>
        <v>2</v>
      </c>
      <c r="D24" s="70">
        <f>Data!C25</f>
        <v>4.1229697037356208E-3</v>
      </c>
      <c r="E24" s="68">
        <f>Data!D25</f>
        <v>1.0480831152280802E-2</v>
      </c>
      <c r="F24" s="79">
        <f t="shared" si="9"/>
        <v>1.0337439261178043</v>
      </c>
      <c r="G24" s="77">
        <f t="shared" si="10"/>
        <v>1.0801672671209157</v>
      </c>
      <c r="H24" s="49" t="str">
        <f t="shared" si="2"/>
        <v/>
      </c>
      <c r="I24" s="62" t="str">
        <f t="shared" si="3"/>
        <v/>
      </c>
      <c r="K24" s="39">
        <v>20</v>
      </c>
      <c r="L24" s="50">
        <f t="shared" si="4"/>
        <v>4.7822034177824602E-2</v>
      </c>
      <c r="M24" s="158">
        <f t="shared" si="5"/>
        <v>0.1232838170638233</v>
      </c>
      <c r="N24" s="161">
        <f>L24-Data!V25</f>
        <v>0</v>
      </c>
      <c r="O24" s="161">
        <f>M24-Data!W25</f>
        <v>0</v>
      </c>
      <c r="Q24" s="38">
        <v>20</v>
      </c>
      <c r="R24" s="84">
        <f t="shared" si="11"/>
        <v>2</v>
      </c>
      <c r="S24" s="88">
        <f>Data!G25</f>
        <v>3.0909013433689601E-3</v>
      </c>
      <c r="T24" s="79">
        <f t="shared" si="12"/>
        <v>1.0240923679520406</v>
      </c>
      <c r="U24" s="46" t="str">
        <f t="shared" si="13"/>
        <v/>
      </c>
      <c r="W24" s="38">
        <v>20</v>
      </c>
      <c r="X24" s="46">
        <f t="shared" si="7"/>
        <v>3.711203608577085E-2</v>
      </c>
      <c r="Y24" s="163">
        <f>X24-Data!Z25</f>
        <v>0</v>
      </c>
    </row>
    <row r="25" spans="2:25" x14ac:dyDescent="0.25">
      <c r="B25" s="38">
        <v>21</v>
      </c>
      <c r="C25" s="73">
        <f t="shared" si="8"/>
        <v>2</v>
      </c>
      <c r="D25" s="70">
        <f>Data!C26</f>
        <v>3.8186451417094366E-3</v>
      </c>
      <c r="E25" s="68">
        <f>Data!D26</f>
        <v>9.4446563788692268E-3</v>
      </c>
      <c r="F25" s="79">
        <f t="shared" si="9"/>
        <v>1.0376914273390458</v>
      </c>
      <c r="G25" s="77">
        <f t="shared" si="10"/>
        <v>1.0903690757905751</v>
      </c>
      <c r="H25" s="49" t="str">
        <f t="shared" si="2"/>
        <v/>
      </c>
      <c r="I25" s="62" t="str">
        <f t="shared" si="3"/>
        <v/>
      </c>
      <c r="Q25" s="38">
        <v>21</v>
      </c>
      <c r="R25" s="84">
        <f t="shared" si="11"/>
        <v>2</v>
      </c>
      <c r="S25" s="88">
        <f>Data!G26</f>
        <v>2.8755774442262281E-3</v>
      </c>
      <c r="T25" s="79">
        <f t="shared" si="12"/>
        <v>1.0270372248661277</v>
      </c>
      <c r="U25" s="46" t="str">
        <f t="shared" si="13"/>
        <v/>
      </c>
      <c r="W25" s="38">
        <v>21</v>
      </c>
      <c r="X25" s="46">
        <f t="shared" si="7"/>
        <v>3.6830991393939971E-2</v>
      </c>
      <c r="Y25" s="163">
        <f>X25-Data!Z26</f>
        <v>0</v>
      </c>
    </row>
    <row r="26" spans="2:25" x14ac:dyDescent="0.25">
      <c r="B26" s="38">
        <v>22</v>
      </c>
      <c r="C26" s="73">
        <f t="shared" si="8"/>
        <v>2</v>
      </c>
      <c r="D26" s="70">
        <f>Data!C27</f>
        <v>4.2505219534132695E-3</v>
      </c>
      <c r="E26" s="68">
        <f>Data!D27</f>
        <v>6.0194170032507027E-3</v>
      </c>
      <c r="F26" s="79">
        <f t="shared" si="9"/>
        <v>1.0421021575318192</v>
      </c>
      <c r="G26" s="77">
        <f t="shared" si="10"/>
        <v>1.0969324619452074</v>
      </c>
      <c r="H26" s="49" t="str">
        <f t="shared" si="2"/>
        <v/>
      </c>
      <c r="I26" s="62" t="str">
        <f t="shared" si="3"/>
        <v/>
      </c>
      <c r="K26" s="6" t="s">
        <v>50</v>
      </c>
      <c r="L26" s="8"/>
      <c r="Q26" s="38">
        <v>22</v>
      </c>
      <c r="R26" s="84">
        <f t="shared" si="11"/>
        <v>2</v>
      </c>
      <c r="S26" s="88">
        <f>Data!G27</f>
        <v>2.356533437159347E-3</v>
      </c>
      <c r="T26" s="79">
        <f t="shared" si="12"/>
        <v>1.0294574724277321</v>
      </c>
      <c r="U26" s="46" t="str">
        <f t="shared" si="13"/>
        <v/>
      </c>
      <c r="W26" s="38">
        <v>22</v>
      </c>
      <c r="X26" s="46">
        <f t="shared" si="7"/>
        <v>3.7558434147608288E-2</v>
      </c>
      <c r="Y26" s="163">
        <f>X26-Data!Z27</f>
        <v>0</v>
      </c>
    </row>
    <row r="27" spans="2:25" ht="15.75" thickBot="1" x14ac:dyDescent="0.3">
      <c r="B27" s="38">
        <v>23</v>
      </c>
      <c r="C27" s="73">
        <f t="shared" si="8"/>
        <v>2</v>
      </c>
      <c r="D27" s="70">
        <f>Data!C28</f>
        <v>4.3943974129149101E-3</v>
      </c>
      <c r="E27" s="68">
        <f>Data!D28</f>
        <v>1.0685858815400113E-2</v>
      </c>
      <c r="F27" s="79">
        <f t="shared" si="9"/>
        <v>1.04668156855687</v>
      </c>
      <c r="G27" s="77">
        <f t="shared" si="10"/>
        <v>1.1086541273635833</v>
      </c>
      <c r="H27" s="49" t="str">
        <f t="shared" si="2"/>
        <v/>
      </c>
      <c r="I27" s="62" t="str">
        <f t="shared" si="3"/>
        <v/>
      </c>
      <c r="Q27" s="38">
        <v>23</v>
      </c>
      <c r="R27" s="84">
        <f t="shared" si="11"/>
        <v>2</v>
      </c>
      <c r="S27" s="88">
        <f>Data!G28</f>
        <v>3.3952069856306227E-3</v>
      </c>
      <c r="T27" s="79">
        <f t="shared" si="12"/>
        <v>1.0329526936295284</v>
      </c>
      <c r="U27" s="46" t="str">
        <f t="shared" si="13"/>
        <v/>
      </c>
      <c r="W27" s="38">
        <v>23</v>
      </c>
      <c r="X27" s="46">
        <f t="shared" si="7"/>
        <v>3.645001666114589E-2</v>
      </c>
      <c r="Y27" s="163">
        <f>X27-Data!Z28</f>
        <v>0</v>
      </c>
    </row>
    <row r="28" spans="2:25" x14ac:dyDescent="0.25">
      <c r="B28" s="38">
        <v>24</v>
      </c>
      <c r="C28" s="73">
        <f t="shared" si="8"/>
        <v>2</v>
      </c>
      <c r="D28" s="70">
        <f>Data!C29</f>
        <v>4.5065549967555621E-3</v>
      </c>
      <c r="E28" s="68">
        <f>Data!D29</f>
        <v>1.1456272046634408E-2</v>
      </c>
      <c r="F28" s="79">
        <f t="shared" si="9"/>
        <v>1.0513984966096619</v>
      </c>
      <c r="G28" s="77">
        <f t="shared" si="10"/>
        <v>1.1213551706522846</v>
      </c>
      <c r="H28" s="49">
        <f t="shared" si="2"/>
        <v>5.1398496609661892E-2</v>
      </c>
      <c r="I28" s="62">
        <f t="shared" si="3"/>
        <v>0.12135517065228463</v>
      </c>
      <c r="K28" s="91" t="s">
        <v>51</v>
      </c>
      <c r="L28" s="131">
        <f>AVERAGE(L5:L24)</f>
        <v>4.9607403973338349E-2</v>
      </c>
      <c r="M28" s="132">
        <f>AVERAGE(M5:M24)</f>
        <v>0.12008407782474717</v>
      </c>
      <c r="N28" s="155"/>
      <c r="O28" s="155"/>
      <c r="Q28" s="38">
        <v>24</v>
      </c>
      <c r="R28" s="84">
        <f t="shared" si="11"/>
        <v>2</v>
      </c>
      <c r="S28" s="88">
        <f>Data!G29</f>
        <v>3.6585613014664389E-3</v>
      </c>
      <c r="T28" s="79">
        <f t="shared" si="12"/>
        <v>1.0367318143806867</v>
      </c>
      <c r="U28" s="46">
        <f t="shared" si="13"/>
        <v>3.6731814380686734E-2</v>
      </c>
      <c r="W28" s="38">
        <v>24</v>
      </c>
      <c r="X28" s="46">
        <f t="shared" si="7"/>
        <v>3.7802730338762025E-2</v>
      </c>
      <c r="Y28" s="163">
        <f>X28-Data!Z29</f>
        <v>0</v>
      </c>
    </row>
    <row r="29" spans="2:25" ht="15.75" thickBot="1" x14ac:dyDescent="0.3">
      <c r="B29" s="38">
        <v>25</v>
      </c>
      <c r="C29" s="73">
        <f t="shared" si="8"/>
        <v>3</v>
      </c>
      <c r="D29" s="70">
        <f>Data!C30</f>
        <v>5.0383125081300386E-3</v>
      </c>
      <c r="E29" s="68">
        <f>Data!D30</f>
        <v>1.1699121575254368E-2</v>
      </c>
      <c r="F29" s="79">
        <f t="shared" si="9"/>
        <v>1.0050383125081301</v>
      </c>
      <c r="G29" s="77">
        <f t="shared" si="10"/>
        <v>1.0116991215752544</v>
      </c>
      <c r="H29" s="49" t="str">
        <f t="shared" si="2"/>
        <v/>
      </c>
      <c r="I29" s="62" t="str">
        <f t="shared" si="3"/>
        <v/>
      </c>
      <c r="K29" s="92" t="s">
        <v>46</v>
      </c>
      <c r="L29" s="133">
        <f>(1+Data!K8)^12-1</f>
        <v>4.9607790570272758E-2</v>
      </c>
      <c r="M29" s="134">
        <f>(1+Data!L8)^12-1</f>
        <v>0.12008395938735594</v>
      </c>
      <c r="N29" s="155"/>
      <c r="O29" s="155"/>
      <c r="Q29" s="38">
        <v>25</v>
      </c>
      <c r="R29" s="84">
        <f t="shared" si="11"/>
        <v>3</v>
      </c>
      <c r="S29" s="88">
        <f>Data!G30</f>
        <v>3.6855841408559402E-3</v>
      </c>
      <c r="T29" s="79">
        <f t="shared" si="12"/>
        <v>1.0036855841408558</v>
      </c>
      <c r="U29" s="46" t="str">
        <f t="shared" si="13"/>
        <v/>
      </c>
      <c r="W29" s="39">
        <v>25</v>
      </c>
      <c r="X29" s="47">
        <f t="shared" si="7"/>
        <v>3.7233396627520898E-2</v>
      </c>
      <c r="Y29" s="164">
        <f>X29-Data!Z30</f>
        <v>0</v>
      </c>
    </row>
    <row r="30" spans="2:25" ht="15.75" thickBot="1" x14ac:dyDescent="0.3">
      <c r="B30" s="38">
        <v>26</v>
      </c>
      <c r="C30" s="73">
        <f t="shared" si="8"/>
        <v>3</v>
      </c>
      <c r="D30" s="70">
        <f>Data!C31</f>
        <v>3.3148367459798788E-3</v>
      </c>
      <c r="E30" s="68">
        <f>Data!D31</f>
        <v>7.4871562565303777E-3</v>
      </c>
      <c r="F30" s="79">
        <f t="shared" si="9"/>
        <v>1.0083698504375498</v>
      </c>
      <c r="G30" s="77">
        <f t="shared" si="10"/>
        <v>1.0192738709830829</v>
      </c>
      <c r="H30" s="49" t="str">
        <f t="shared" si="2"/>
        <v/>
      </c>
      <c r="I30" s="62" t="str">
        <f t="shared" si="3"/>
        <v/>
      </c>
      <c r="K30" s="93" t="s">
        <v>31</v>
      </c>
      <c r="L30" s="135">
        <f>L29-L28</f>
        <v>3.8659693440967757E-7</v>
      </c>
      <c r="M30" s="136">
        <f>M29-M28</f>
        <v>-1.1843739122774366E-7</v>
      </c>
      <c r="N30" s="155"/>
      <c r="O30" s="155"/>
      <c r="Q30" s="38">
        <v>26</v>
      </c>
      <c r="R30" s="84">
        <f t="shared" si="11"/>
        <v>3</v>
      </c>
      <c r="S30" s="88">
        <f>Data!G31</f>
        <v>3.7352022574542502E-3</v>
      </c>
      <c r="T30" s="79">
        <f t="shared" si="12"/>
        <v>1.0074345528005129</v>
      </c>
      <c r="U30" s="46" t="str">
        <f t="shared" si="13"/>
        <v/>
      </c>
    </row>
    <row r="31" spans="2:25" x14ac:dyDescent="0.25">
      <c r="B31" s="38">
        <v>27</v>
      </c>
      <c r="C31" s="73">
        <f t="shared" si="8"/>
        <v>3</v>
      </c>
      <c r="D31" s="70">
        <f>Data!C32</f>
        <v>3.3185002831402528E-3</v>
      </c>
      <c r="E31" s="68">
        <f>Data!D32</f>
        <v>1.0370686659315389E-2</v>
      </c>
      <c r="F31" s="79">
        <f t="shared" si="9"/>
        <v>1.0117161260717369</v>
      </c>
      <c r="G31" s="77">
        <f t="shared" si="10"/>
        <v>1.0298444409190759</v>
      </c>
      <c r="H31" s="49" t="str">
        <f t="shared" si="2"/>
        <v/>
      </c>
      <c r="I31" s="62" t="str">
        <f t="shared" si="3"/>
        <v/>
      </c>
      <c r="Q31" s="38">
        <v>27</v>
      </c>
      <c r="R31" s="84">
        <f t="shared" si="11"/>
        <v>3</v>
      </c>
      <c r="S31" s="88">
        <f>Data!G32</f>
        <v>2.2684897331313137E-3</v>
      </c>
      <c r="T31" s="79">
        <f t="shared" si="12"/>
        <v>1.0097199077403425</v>
      </c>
      <c r="U31" s="46" t="str">
        <f t="shared" si="13"/>
        <v/>
      </c>
      <c r="W31" s="6" t="s">
        <v>50</v>
      </c>
      <c r="X31" s="8"/>
    </row>
    <row r="32" spans="2:25" ht="15.75" thickBot="1" x14ac:dyDescent="0.3">
      <c r="B32" s="38">
        <v>28</v>
      </c>
      <c r="C32" s="73">
        <f t="shared" si="8"/>
        <v>3</v>
      </c>
      <c r="D32" s="70">
        <f>Data!C33</f>
        <v>3.9046591029741088E-3</v>
      </c>
      <c r="E32" s="68">
        <f>Data!D33</f>
        <v>6.9760957355091569E-3</v>
      </c>
      <c r="F32" s="79">
        <f t="shared" si="9"/>
        <v>1.0156665326530285</v>
      </c>
      <c r="G32" s="77">
        <f t="shared" si="10"/>
        <v>1.0370287343316094</v>
      </c>
      <c r="H32" s="49" t="str">
        <f t="shared" si="2"/>
        <v/>
      </c>
      <c r="I32" s="62" t="str">
        <f t="shared" si="3"/>
        <v/>
      </c>
      <c r="Q32" s="38">
        <v>28</v>
      </c>
      <c r="R32" s="84">
        <f t="shared" si="11"/>
        <v>3</v>
      </c>
      <c r="S32" s="88">
        <f>Data!G33</f>
        <v>4.109737222720249E-3</v>
      </c>
      <c r="T32" s="79">
        <f t="shared" si="12"/>
        <v>1.0138695912297047</v>
      </c>
      <c r="U32" s="46" t="str">
        <f t="shared" si="13"/>
        <v/>
      </c>
    </row>
    <row r="33" spans="2:24" x14ac:dyDescent="0.25">
      <c r="B33" s="38">
        <v>29</v>
      </c>
      <c r="C33" s="73">
        <f t="shared" si="8"/>
        <v>3</v>
      </c>
      <c r="D33" s="70">
        <f>Data!C34</f>
        <v>4.2270451629806693E-3</v>
      </c>
      <c r="E33" s="68">
        <f>Data!D34</f>
        <v>1.4146290081219627E-2</v>
      </c>
      <c r="F33" s="79">
        <f t="shared" si="9"/>
        <v>1.0199598009570809</v>
      </c>
      <c r="G33" s="77">
        <f t="shared" si="10"/>
        <v>1.0516988436300245</v>
      </c>
      <c r="H33" s="49" t="str">
        <f t="shared" si="2"/>
        <v/>
      </c>
      <c r="I33" s="62" t="str">
        <f t="shared" si="3"/>
        <v/>
      </c>
      <c r="Q33" s="38">
        <v>29</v>
      </c>
      <c r="R33" s="84">
        <f t="shared" si="11"/>
        <v>3</v>
      </c>
      <c r="S33" s="88">
        <f>Data!G34</f>
        <v>2.5652716262312843E-3</v>
      </c>
      <c r="T33" s="79">
        <f t="shared" si="12"/>
        <v>1.0164704421247848</v>
      </c>
      <c r="U33" s="46" t="str">
        <f t="shared" si="13"/>
        <v/>
      </c>
      <c r="W33" s="91" t="s">
        <v>51</v>
      </c>
      <c r="X33" s="137">
        <f>AVERAGE(X5:X29)</f>
        <v>3.6945697191958969E-2</v>
      </c>
    </row>
    <row r="34" spans="2:24" x14ac:dyDescent="0.25">
      <c r="B34" s="38">
        <v>30</v>
      </c>
      <c r="C34" s="73">
        <f t="shared" si="8"/>
        <v>3</v>
      </c>
      <c r="D34" s="70">
        <f>Data!C35</f>
        <v>3.5230990561106565E-3</v>
      </c>
      <c r="E34" s="68">
        <f>Data!D35</f>
        <v>8.6163177742160073E-3</v>
      </c>
      <c r="F34" s="79">
        <f t="shared" si="9"/>
        <v>1.0235532203691036</v>
      </c>
      <c r="G34" s="77">
        <f t="shared" si="10"/>
        <v>1.0607606150695164</v>
      </c>
      <c r="H34" s="49" t="str">
        <f t="shared" si="2"/>
        <v/>
      </c>
      <c r="I34" s="62" t="str">
        <f t="shared" si="3"/>
        <v/>
      </c>
      <c r="Q34" s="38">
        <v>30</v>
      </c>
      <c r="R34" s="84">
        <f t="shared" si="11"/>
        <v>3</v>
      </c>
      <c r="S34" s="88">
        <f>Data!G35</f>
        <v>3.3243141431180769E-3</v>
      </c>
      <c r="T34" s="79">
        <f t="shared" si="12"/>
        <v>1.0198495091916016</v>
      </c>
      <c r="U34" s="46" t="str">
        <f t="shared" si="13"/>
        <v/>
      </c>
      <c r="W34" s="92" t="s">
        <v>46</v>
      </c>
      <c r="X34" s="138">
        <f>(1+Data!M8)^12-1</f>
        <v>3.6946229294197996E-2</v>
      </c>
    </row>
    <row r="35" spans="2:24" ht="15.75" thickBot="1" x14ac:dyDescent="0.3">
      <c r="B35" s="38">
        <v>31</v>
      </c>
      <c r="C35" s="73">
        <f t="shared" si="8"/>
        <v>3</v>
      </c>
      <c r="D35" s="70">
        <f>Data!C36</f>
        <v>4.0088802405345457E-3</v>
      </c>
      <c r="E35" s="68">
        <f>Data!D36</f>
        <v>1.1067071893337978E-2</v>
      </c>
      <c r="F35" s="79">
        <f t="shared" si="9"/>
        <v>1.0276565226493768</v>
      </c>
      <c r="G35" s="77">
        <f t="shared" si="10"/>
        <v>1.072500129058112</v>
      </c>
      <c r="H35" s="49" t="str">
        <f t="shared" si="2"/>
        <v/>
      </c>
      <c r="I35" s="62" t="str">
        <f t="shared" si="3"/>
        <v/>
      </c>
      <c r="Q35" s="38">
        <v>31</v>
      </c>
      <c r="R35" s="84">
        <f t="shared" si="11"/>
        <v>3</v>
      </c>
      <c r="S35" s="88">
        <f>Data!G36</f>
        <v>3.1353121743451146E-3</v>
      </c>
      <c r="T35" s="79">
        <f t="shared" si="12"/>
        <v>1.0230470557737699</v>
      </c>
      <c r="U35" s="46" t="str">
        <f t="shared" si="13"/>
        <v/>
      </c>
      <c r="W35" s="93" t="s">
        <v>31</v>
      </c>
      <c r="X35" s="139">
        <f>X34-X33</f>
        <v>5.3210223902727671E-7</v>
      </c>
    </row>
    <row r="36" spans="2:24" x14ac:dyDescent="0.25">
      <c r="B36" s="38">
        <v>32</v>
      </c>
      <c r="C36" s="73">
        <f t="shared" si="8"/>
        <v>3</v>
      </c>
      <c r="D36" s="70">
        <f>Data!C37</f>
        <v>3.405534594194121E-3</v>
      </c>
      <c r="E36" s="68">
        <f>Data!D37</f>
        <v>4.3570365970354253E-3</v>
      </c>
      <c r="F36" s="79">
        <f t="shared" si="9"/>
        <v>1.0311562424882086</v>
      </c>
      <c r="G36" s="77">
        <f t="shared" si="10"/>
        <v>1.0771730513707434</v>
      </c>
      <c r="H36" s="49" t="str">
        <f t="shared" si="2"/>
        <v/>
      </c>
      <c r="I36" s="62" t="str">
        <f t="shared" si="3"/>
        <v/>
      </c>
      <c r="Q36" s="38">
        <v>32</v>
      </c>
      <c r="R36" s="84">
        <f t="shared" si="11"/>
        <v>3</v>
      </c>
      <c r="S36" s="88">
        <f>Data!G37</f>
        <v>3.1764041779409188E-3</v>
      </c>
      <c r="T36" s="79">
        <f t="shared" si="12"/>
        <v>1.0262966667159599</v>
      </c>
      <c r="U36" s="46" t="str">
        <f t="shared" si="13"/>
        <v/>
      </c>
    </row>
    <row r="37" spans="2:24" x14ac:dyDescent="0.25">
      <c r="B37" s="38">
        <v>33</v>
      </c>
      <c r="C37" s="73">
        <f t="shared" si="8"/>
        <v>3</v>
      </c>
      <c r="D37" s="70">
        <f>Data!C38</f>
        <v>4.7914628223147291E-3</v>
      </c>
      <c r="E37" s="68">
        <f>Data!D38</f>
        <v>1.3299558479921772E-2</v>
      </c>
      <c r="F37" s="79">
        <f t="shared" si="9"/>
        <v>1.0360969892880885</v>
      </c>
      <c r="G37" s="77">
        <f t="shared" si="10"/>
        <v>1.0914989773604444</v>
      </c>
      <c r="H37" s="49" t="str">
        <f t="shared" si="2"/>
        <v/>
      </c>
      <c r="I37" s="62" t="str">
        <f t="shared" si="3"/>
        <v/>
      </c>
      <c r="Q37" s="38">
        <v>33</v>
      </c>
      <c r="R37" s="84">
        <f t="shared" si="11"/>
        <v>3</v>
      </c>
      <c r="S37" s="88">
        <f>Data!G38</f>
        <v>2.9004941852182773E-3</v>
      </c>
      <c r="T37" s="79">
        <f t="shared" si="12"/>
        <v>1.0292734342300784</v>
      </c>
      <c r="U37" s="46" t="str">
        <f t="shared" si="13"/>
        <v/>
      </c>
    </row>
    <row r="38" spans="2:24" x14ac:dyDescent="0.25">
      <c r="B38" s="38">
        <v>34</v>
      </c>
      <c r="C38" s="73">
        <f t="shared" si="8"/>
        <v>3</v>
      </c>
      <c r="D38" s="70">
        <f>Data!C39</f>
        <v>4.2596525102823572E-3</v>
      </c>
      <c r="E38" s="68">
        <f>Data!D39</f>
        <v>1.1668643170727883E-2</v>
      </c>
      <c r="F38" s="79">
        <f t="shared" si="9"/>
        <v>1.0405104024294054</v>
      </c>
      <c r="G38" s="77">
        <f t="shared" si="10"/>
        <v>1.1042352894484777</v>
      </c>
      <c r="H38" s="49" t="str">
        <f t="shared" si="2"/>
        <v/>
      </c>
      <c r="I38" s="62" t="str">
        <f t="shared" si="3"/>
        <v/>
      </c>
      <c r="Q38" s="38">
        <v>34</v>
      </c>
      <c r="R38" s="84">
        <f t="shared" si="11"/>
        <v>3</v>
      </c>
      <c r="S38" s="88">
        <f>Data!G39</f>
        <v>3.1942320234848946E-3</v>
      </c>
      <c r="T38" s="79">
        <f t="shared" si="12"/>
        <v>1.0325611723946184</v>
      </c>
      <c r="U38" s="46" t="str">
        <f t="shared" si="13"/>
        <v/>
      </c>
    </row>
    <row r="39" spans="2:24" x14ac:dyDescent="0.25">
      <c r="B39" s="38">
        <v>35</v>
      </c>
      <c r="C39" s="73">
        <f t="shared" si="8"/>
        <v>3</v>
      </c>
      <c r="D39" s="70">
        <f>Data!C40</f>
        <v>3.4060843572847909E-3</v>
      </c>
      <c r="E39" s="68">
        <f>Data!D40</f>
        <v>7.8191038568824044E-3</v>
      </c>
      <c r="F39" s="79">
        <f t="shared" si="9"/>
        <v>1.0440544686347122</v>
      </c>
      <c r="G39" s="77">
        <f t="shared" si="10"/>
        <v>1.11286941985911</v>
      </c>
      <c r="H39" s="49" t="str">
        <f t="shared" si="2"/>
        <v/>
      </c>
      <c r="I39" s="62" t="str">
        <f t="shared" si="3"/>
        <v/>
      </c>
      <c r="Q39" s="38">
        <v>35</v>
      </c>
      <c r="R39" s="84">
        <f t="shared" si="11"/>
        <v>3</v>
      </c>
      <c r="S39" s="88">
        <f>Data!G40</f>
        <v>3.2758678683274677E-3</v>
      </c>
      <c r="T39" s="79">
        <f t="shared" si="12"/>
        <v>1.0359437063613486</v>
      </c>
      <c r="U39" s="46" t="str">
        <f t="shared" si="13"/>
        <v/>
      </c>
    </row>
    <row r="40" spans="2:24" x14ac:dyDescent="0.25">
      <c r="B40" s="38">
        <v>36</v>
      </c>
      <c r="C40" s="73">
        <f t="shared" si="8"/>
        <v>3</v>
      </c>
      <c r="D40" s="70">
        <f>Data!C41</f>
        <v>4.0363934940429499E-3</v>
      </c>
      <c r="E40" s="68">
        <f>Data!D41</f>
        <v>1.3144846183654472E-2</v>
      </c>
      <c r="F40" s="79">
        <f t="shared" si="9"/>
        <v>1.048268683299336</v>
      </c>
      <c r="G40" s="77">
        <f t="shared" si="10"/>
        <v>1.127497917205651</v>
      </c>
      <c r="H40" s="49">
        <f t="shared" si="2"/>
        <v>4.8268683299335979E-2</v>
      </c>
      <c r="I40" s="62">
        <f t="shared" si="3"/>
        <v>0.12749791720565096</v>
      </c>
      <c r="Q40" s="38">
        <v>36</v>
      </c>
      <c r="R40" s="84">
        <f t="shared" si="11"/>
        <v>3</v>
      </c>
      <c r="S40" s="88">
        <f>Data!G41</f>
        <v>3.643909418562772E-3</v>
      </c>
      <c r="T40" s="79">
        <f t="shared" si="12"/>
        <v>1.0397185913900595</v>
      </c>
      <c r="U40" s="46">
        <f t="shared" si="13"/>
        <v>3.971859139005951E-2</v>
      </c>
    </row>
    <row r="41" spans="2:24" x14ac:dyDescent="0.25">
      <c r="B41" s="38">
        <v>37</v>
      </c>
      <c r="C41" s="73">
        <f t="shared" si="8"/>
        <v>4</v>
      </c>
      <c r="D41" s="70">
        <f>Data!C42</f>
        <v>4.4033018293637843E-3</v>
      </c>
      <c r="E41" s="68">
        <f>Data!D42</f>
        <v>9.2286815006811084E-3</v>
      </c>
      <c r="F41" s="79">
        <f t="shared" si="9"/>
        <v>1.0044033018293639</v>
      </c>
      <c r="G41" s="77">
        <f t="shared" si="10"/>
        <v>1.009228681500681</v>
      </c>
      <c r="H41" s="49" t="str">
        <f t="shared" si="2"/>
        <v/>
      </c>
      <c r="I41" s="62" t="str">
        <f t="shared" si="3"/>
        <v/>
      </c>
      <c r="Q41" s="38">
        <v>37</v>
      </c>
      <c r="R41" s="84">
        <f t="shared" si="11"/>
        <v>4</v>
      </c>
      <c r="S41" s="88">
        <f>Data!G42</f>
        <v>3.1312486679325965E-3</v>
      </c>
      <c r="T41" s="79">
        <f t="shared" si="12"/>
        <v>1.0031312486679327</v>
      </c>
      <c r="U41" s="46" t="str">
        <f t="shared" si="13"/>
        <v/>
      </c>
    </row>
    <row r="42" spans="2:24" x14ac:dyDescent="0.25">
      <c r="B42" s="38">
        <v>38</v>
      </c>
      <c r="C42" s="73">
        <f t="shared" si="8"/>
        <v>4</v>
      </c>
      <c r="D42" s="70">
        <f>Data!C43</f>
        <v>4.2972820750058691E-3</v>
      </c>
      <c r="E42" s="68">
        <f>Data!D43</f>
        <v>9.8656207193205687E-3</v>
      </c>
      <c r="F42" s="79">
        <f t="shared" si="9"/>
        <v>1.0087195061343919</v>
      </c>
      <c r="G42" s="77">
        <f t="shared" si="10"/>
        <v>1.0191853488914269</v>
      </c>
      <c r="H42" s="49" t="str">
        <f t="shared" si="2"/>
        <v/>
      </c>
      <c r="I42" s="62" t="str">
        <f t="shared" si="3"/>
        <v/>
      </c>
      <c r="Q42" s="38">
        <v>38</v>
      </c>
      <c r="R42" s="84">
        <f t="shared" si="11"/>
        <v>4</v>
      </c>
      <c r="S42" s="88">
        <f>Data!G43</f>
        <v>2.8135288592150598E-3</v>
      </c>
      <c r="T42" s="79">
        <f t="shared" si="12"/>
        <v>1.0059535873856402</v>
      </c>
      <c r="U42" s="46" t="str">
        <f t="shared" si="13"/>
        <v/>
      </c>
    </row>
    <row r="43" spans="2:24" x14ac:dyDescent="0.25">
      <c r="B43" s="38">
        <v>39</v>
      </c>
      <c r="C43" s="73">
        <f t="shared" si="8"/>
        <v>4</v>
      </c>
      <c r="D43" s="70">
        <f>Data!C44</f>
        <v>4.8325122933168003E-3</v>
      </c>
      <c r="E43" s="68">
        <f>Data!D44</f>
        <v>8.2645032299202108E-3</v>
      </c>
      <c r="F43" s="79">
        <f t="shared" si="9"/>
        <v>1.0135941555482948</v>
      </c>
      <c r="G43" s="77">
        <f t="shared" si="10"/>
        <v>1.0276084094992275</v>
      </c>
      <c r="H43" s="49" t="str">
        <f t="shared" si="2"/>
        <v/>
      </c>
      <c r="I43" s="62" t="str">
        <f t="shared" si="3"/>
        <v/>
      </c>
      <c r="Q43" s="38">
        <v>39</v>
      </c>
      <c r="R43" s="84">
        <f t="shared" si="11"/>
        <v>4</v>
      </c>
      <c r="S43" s="88">
        <f>Data!G44</f>
        <v>3.0475857279819748E-3</v>
      </c>
      <c r="T43" s="79">
        <f t="shared" si="12"/>
        <v>1.0090193171815689</v>
      </c>
      <c r="U43" s="46" t="str">
        <f t="shared" si="13"/>
        <v/>
      </c>
    </row>
    <row r="44" spans="2:24" x14ac:dyDescent="0.25">
      <c r="B44" s="38">
        <v>40</v>
      </c>
      <c r="C44" s="73">
        <f t="shared" si="8"/>
        <v>4</v>
      </c>
      <c r="D44" s="70">
        <f>Data!C45</f>
        <v>3.5747897639859046E-3</v>
      </c>
      <c r="E44" s="68">
        <f>Data!D45</f>
        <v>1.1381232987971227E-2</v>
      </c>
      <c r="F44" s="79">
        <f t="shared" si="9"/>
        <v>1.0172175415603848</v>
      </c>
      <c r="G44" s="77">
        <f t="shared" si="10"/>
        <v>1.0393038602281368</v>
      </c>
      <c r="H44" s="49" t="str">
        <f t="shared" si="2"/>
        <v/>
      </c>
      <c r="I44" s="62" t="str">
        <f t="shared" si="3"/>
        <v/>
      </c>
      <c r="Q44" s="38">
        <v>40</v>
      </c>
      <c r="R44" s="84">
        <f t="shared" si="11"/>
        <v>4</v>
      </c>
      <c r="S44" s="88">
        <f>Data!G45</f>
        <v>3.6326592390605633E-3</v>
      </c>
      <c r="T44" s="79">
        <f t="shared" si="12"/>
        <v>1.0126847405265191</v>
      </c>
      <c r="U44" s="46" t="str">
        <f t="shared" si="13"/>
        <v/>
      </c>
    </row>
    <row r="45" spans="2:24" x14ac:dyDescent="0.25">
      <c r="B45" s="38">
        <v>41</v>
      </c>
      <c r="C45" s="73">
        <f t="shared" si="8"/>
        <v>4</v>
      </c>
      <c r="D45" s="70">
        <f>Data!C46</f>
        <v>3.8766797844887245E-3</v>
      </c>
      <c r="E45" s="68">
        <f>Data!D46</f>
        <v>1.0023308494566554E-2</v>
      </c>
      <c r="F45" s="79">
        <f t="shared" si="9"/>
        <v>1.0211609682401792</v>
      </c>
      <c r="G45" s="77">
        <f t="shared" si="10"/>
        <v>1.0497211234387973</v>
      </c>
      <c r="H45" s="49" t="str">
        <f t="shared" si="2"/>
        <v/>
      </c>
      <c r="I45" s="62" t="str">
        <f t="shared" si="3"/>
        <v/>
      </c>
      <c r="Q45" s="38">
        <v>41</v>
      </c>
      <c r="R45" s="84">
        <f t="shared" si="11"/>
        <v>4</v>
      </c>
      <c r="S45" s="88">
        <f>Data!G46</f>
        <v>3.4877572328710152E-3</v>
      </c>
      <c r="T45" s="79">
        <f t="shared" si="12"/>
        <v>1.0162167390549086</v>
      </c>
      <c r="U45" s="46" t="str">
        <f t="shared" si="13"/>
        <v/>
      </c>
    </row>
    <row r="46" spans="2:24" x14ac:dyDescent="0.25">
      <c r="B46" s="38">
        <v>42</v>
      </c>
      <c r="C46" s="73">
        <f t="shared" si="8"/>
        <v>4</v>
      </c>
      <c r="D46" s="70">
        <f>Data!C47</f>
        <v>3.6306282276129605E-3</v>
      </c>
      <c r="E46" s="68">
        <f>Data!D47</f>
        <v>1.0856796104171434E-2</v>
      </c>
      <c r="F46" s="79">
        <f t="shared" si="9"/>
        <v>1.0248684240764088</v>
      </c>
      <c r="G46" s="77">
        <f t="shared" si="10"/>
        <v>1.061117731642214</v>
      </c>
      <c r="H46" s="49" t="str">
        <f t="shared" si="2"/>
        <v/>
      </c>
      <c r="I46" s="62" t="str">
        <f t="shared" si="3"/>
        <v/>
      </c>
      <c r="Q46" s="38">
        <v>42</v>
      </c>
      <c r="R46" s="84">
        <f t="shared" si="11"/>
        <v>4</v>
      </c>
      <c r="S46" s="88">
        <f>Data!G47</f>
        <v>3.4807829181464022E-3</v>
      </c>
      <c r="T46" s="79">
        <f t="shared" si="12"/>
        <v>1.0197539689213455</v>
      </c>
      <c r="U46" s="46" t="str">
        <f t="shared" si="13"/>
        <v/>
      </c>
    </row>
    <row r="47" spans="2:24" x14ac:dyDescent="0.25">
      <c r="B47" s="38">
        <v>43</v>
      </c>
      <c r="C47" s="73">
        <f t="shared" si="8"/>
        <v>4</v>
      </c>
      <c r="D47" s="70">
        <f>Data!C48</f>
        <v>3.2232838859556959E-3</v>
      </c>
      <c r="E47" s="68">
        <f>Data!D48</f>
        <v>1.0626443104887565E-2</v>
      </c>
      <c r="F47" s="79">
        <f t="shared" si="9"/>
        <v>1.0281718659529591</v>
      </c>
      <c r="G47" s="77">
        <f t="shared" si="10"/>
        <v>1.0723936388450972</v>
      </c>
      <c r="H47" s="49" t="str">
        <f t="shared" si="2"/>
        <v/>
      </c>
      <c r="I47" s="62" t="str">
        <f t="shared" si="3"/>
        <v/>
      </c>
      <c r="Q47" s="38">
        <v>43</v>
      </c>
      <c r="R47" s="84">
        <f t="shared" si="11"/>
        <v>4</v>
      </c>
      <c r="S47" s="88">
        <f>Data!G48</f>
        <v>2.8301149771705731E-3</v>
      </c>
      <c r="T47" s="79">
        <f t="shared" si="12"/>
        <v>1.022639989901819</v>
      </c>
      <c r="U47" s="46" t="str">
        <f t="shared" si="13"/>
        <v/>
      </c>
    </row>
    <row r="48" spans="2:24" x14ac:dyDescent="0.25">
      <c r="B48" s="38">
        <v>44</v>
      </c>
      <c r="C48" s="73">
        <f t="shared" si="8"/>
        <v>4</v>
      </c>
      <c r="D48" s="70">
        <f>Data!C49</f>
        <v>4.8288062393101704E-3</v>
      </c>
      <c r="E48" s="68">
        <f>Data!D49</f>
        <v>8.0606478756039667E-3</v>
      </c>
      <c r="F48" s="79">
        <f t="shared" si="9"/>
        <v>1.0331367086743559</v>
      </c>
      <c r="G48" s="77">
        <f t="shared" si="10"/>
        <v>1.0810378263518652</v>
      </c>
      <c r="H48" s="49" t="str">
        <f t="shared" si="2"/>
        <v/>
      </c>
      <c r="I48" s="62" t="str">
        <f t="shared" si="3"/>
        <v/>
      </c>
      <c r="Q48" s="38">
        <v>44</v>
      </c>
      <c r="R48" s="84">
        <f t="shared" si="11"/>
        <v>4</v>
      </c>
      <c r="S48" s="88">
        <f>Data!G49</f>
        <v>2.5157065600163809E-3</v>
      </c>
      <c r="T48" s="79">
        <f t="shared" si="12"/>
        <v>1.0252126520329501</v>
      </c>
      <c r="U48" s="46" t="str">
        <f t="shared" si="13"/>
        <v/>
      </c>
    </row>
    <row r="49" spans="2:21" x14ac:dyDescent="0.25">
      <c r="B49" s="38">
        <v>45</v>
      </c>
      <c r="C49" s="73">
        <f t="shared" si="8"/>
        <v>4</v>
      </c>
      <c r="D49" s="70">
        <f>Data!C50</f>
        <v>4.0573474927715096E-3</v>
      </c>
      <c r="E49" s="68">
        <f>Data!D50</f>
        <v>8.5032783387487473E-3</v>
      </c>
      <c r="F49" s="79">
        <f t="shared" si="9"/>
        <v>1.0373285033089858</v>
      </c>
      <c r="G49" s="77">
        <f t="shared" si="10"/>
        <v>1.0902301918840509</v>
      </c>
      <c r="H49" s="49" t="str">
        <f t="shared" si="2"/>
        <v/>
      </c>
      <c r="I49" s="62" t="str">
        <f t="shared" si="3"/>
        <v/>
      </c>
      <c r="Q49" s="38">
        <v>45</v>
      </c>
      <c r="R49" s="84">
        <f t="shared" si="11"/>
        <v>4</v>
      </c>
      <c r="S49" s="88">
        <f>Data!G50</f>
        <v>3.2129841161417372E-3</v>
      </c>
      <c r="T49" s="79">
        <f t="shared" si="12"/>
        <v>1.0285066439995993</v>
      </c>
      <c r="U49" s="46" t="str">
        <f t="shared" si="13"/>
        <v/>
      </c>
    </row>
    <row r="50" spans="2:21" x14ac:dyDescent="0.25">
      <c r="B50" s="38">
        <v>46</v>
      </c>
      <c r="C50" s="73">
        <f t="shared" si="8"/>
        <v>4</v>
      </c>
      <c r="D50" s="70">
        <f>Data!C51</f>
        <v>2.9562014396259692E-3</v>
      </c>
      <c r="E50" s="68">
        <f>Data!D51</f>
        <v>7.8917136695599802E-3</v>
      </c>
      <c r="F50" s="79">
        <f t="shared" si="9"/>
        <v>1.040395055323833</v>
      </c>
      <c r="G50" s="77">
        <f t="shared" si="10"/>
        <v>1.0988339763923092</v>
      </c>
      <c r="H50" s="49" t="str">
        <f t="shared" si="2"/>
        <v/>
      </c>
      <c r="I50" s="62" t="str">
        <f t="shared" si="3"/>
        <v/>
      </c>
      <c r="Q50" s="38">
        <v>46</v>
      </c>
      <c r="R50" s="84">
        <f t="shared" si="11"/>
        <v>4</v>
      </c>
      <c r="S50" s="88">
        <f>Data!G51</f>
        <v>3.5036611001201113E-3</v>
      </c>
      <c r="T50" s="79">
        <f t="shared" si="12"/>
        <v>1.0321101827193957</v>
      </c>
      <c r="U50" s="46" t="str">
        <f t="shared" si="13"/>
        <v/>
      </c>
    </row>
    <row r="51" spans="2:21" x14ac:dyDescent="0.25">
      <c r="B51" s="38">
        <v>47</v>
      </c>
      <c r="C51" s="73">
        <f t="shared" si="8"/>
        <v>4</v>
      </c>
      <c r="D51" s="70">
        <f>Data!C52</f>
        <v>3.8627778012433694E-3</v>
      </c>
      <c r="E51" s="68">
        <f>Data!D52</f>
        <v>9.8745654491302071E-3</v>
      </c>
      <c r="F51" s="79">
        <f t="shared" si="9"/>
        <v>1.0444138702480614</v>
      </c>
      <c r="G51" s="77">
        <f t="shared" si="10"/>
        <v>1.109684484409923</v>
      </c>
      <c r="H51" s="49" t="str">
        <f t="shared" si="2"/>
        <v/>
      </c>
      <c r="I51" s="62" t="str">
        <f t="shared" si="3"/>
        <v/>
      </c>
      <c r="Q51" s="38">
        <v>47</v>
      </c>
      <c r="R51" s="84">
        <f t="shared" si="11"/>
        <v>4</v>
      </c>
      <c r="S51" s="88">
        <f>Data!G52</f>
        <v>3.440585855603162E-3</v>
      </c>
      <c r="T51" s="79">
        <f t="shared" si="12"/>
        <v>1.0356612464154842</v>
      </c>
      <c r="U51" s="46" t="str">
        <f t="shared" si="13"/>
        <v/>
      </c>
    </row>
    <row r="52" spans="2:21" x14ac:dyDescent="0.25">
      <c r="B52" s="38">
        <v>48</v>
      </c>
      <c r="C52" s="73">
        <f t="shared" si="8"/>
        <v>4</v>
      </c>
      <c r="D52" s="70">
        <f>Data!C53</f>
        <v>3.7201541688239343E-3</v>
      </c>
      <c r="E52" s="68">
        <f>Data!D53</f>
        <v>9.7704794626060718E-3</v>
      </c>
      <c r="F52" s="79">
        <f t="shared" si="9"/>
        <v>1.0482992508614422</v>
      </c>
      <c r="G52" s="77">
        <f t="shared" si="10"/>
        <v>1.1205266338748228</v>
      </c>
      <c r="H52" s="49">
        <f t="shared" si="2"/>
        <v>4.8299250861442156E-2</v>
      </c>
      <c r="I52" s="62">
        <f t="shared" si="3"/>
        <v>0.12052663387482276</v>
      </c>
      <c r="Q52" s="38">
        <v>48</v>
      </c>
      <c r="R52" s="84">
        <f t="shared" si="11"/>
        <v>4</v>
      </c>
      <c r="S52" s="88">
        <f>Data!G53</f>
        <v>2.8112943619639378E-3</v>
      </c>
      <c r="T52" s="79">
        <f t="shared" si="12"/>
        <v>1.0385727950384367</v>
      </c>
      <c r="U52" s="46">
        <f t="shared" si="13"/>
        <v>3.8572795038436691E-2</v>
      </c>
    </row>
    <row r="53" spans="2:21" x14ac:dyDescent="0.25">
      <c r="B53" s="38">
        <v>49</v>
      </c>
      <c r="C53" s="73">
        <f t="shared" si="8"/>
        <v>5</v>
      </c>
      <c r="D53" s="70">
        <f>Data!C54</f>
        <v>3.5821613947305867E-3</v>
      </c>
      <c r="E53" s="68">
        <f>Data!D54</f>
        <v>9.677149002610911E-3</v>
      </c>
      <c r="F53" s="79">
        <f t="shared" si="9"/>
        <v>1.0035821613947307</v>
      </c>
      <c r="G53" s="77">
        <f t="shared" si="10"/>
        <v>1.0096771490026109</v>
      </c>
      <c r="H53" s="49" t="str">
        <f t="shared" si="2"/>
        <v/>
      </c>
      <c r="I53" s="62" t="str">
        <f t="shared" si="3"/>
        <v/>
      </c>
      <c r="Q53" s="38">
        <v>49</v>
      </c>
      <c r="R53" s="84">
        <f t="shared" si="11"/>
        <v>5</v>
      </c>
      <c r="S53" s="88">
        <f>Data!G54</f>
        <v>2.9506636285442137E-3</v>
      </c>
      <c r="T53" s="79">
        <f t="shared" si="12"/>
        <v>1.0029506636285441</v>
      </c>
      <c r="U53" s="46" t="str">
        <f t="shared" si="13"/>
        <v/>
      </c>
    </row>
    <row r="54" spans="2:21" x14ac:dyDescent="0.25">
      <c r="B54" s="38">
        <v>50</v>
      </c>
      <c r="C54" s="73">
        <f t="shared" si="8"/>
        <v>5</v>
      </c>
      <c r="D54" s="70">
        <f>Data!C55</f>
        <v>3.950333132823519E-3</v>
      </c>
      <c r="E54" s="68">
        <f>Data!D55</f>
        <v>1.1847151949663381E-2</v>
      </c>
      <c r="F54" s="79">
        <f t="shared" si="9"/>
        <v>1.0075466452583988</v>
      </c>
      <c r="G54" s="77">
        <f t="shared" si="10"/>
        <v>1.0216389476069478</v>
      </c>
      <c r="H54" s="49" t="str">
        <f t="shared" si="2"/>
        <v/>
      </c>
      <c r="I54" s="62" t="str">
        <f t="shared" si="3"/>
        <v/>
      </c>
      <c r="Q54" s="38">
        <v>50</v>
      </c>
      <c r="R54" s="84">
        <f t="shared" si="11"/>
        <v>5</v>
      </c>
      <c r="S54" s="88">
        <f>Data!G55</f>
        <v>2.8128733457595256E-3</v>
      </c>
      <c r="T54" s="79">
        <f t="shared" si="12"/>
        <v>1.0057718368173767</v>
      </c>
      <c r="U54" s="46" t="str">
        <f t="shared" si="13"/>
        <v/>
      </c>
    </row>
    <row r="55" spans="2:21" x14ac:dyDescent="0.25">
      <c r="B55" s="38">
        <v>51</v>
      </c>
      <c r="C55" s="73">
        <f t="shared" si="8"/>
        <v>5</v>
      </c>
      <c r="D55" s="70">
        <f>Data!C56</f>
        <v>4.5768233320093721E-3</v>
      </c>
      <c r="E55" s="68">
        <f>Data!D56</f>
        <v>9.1413159920235697E-3</v>
      </c>
      <c r="F55" s="79">
        <f t="shared" si="9"/>
        <v>1.0121580082525052</v>
      </c>
      <c r="G55" s="77">
        <f t="shared" si="10"/>
        <v>1.0309780720567814</v>
      </c>
      <c r="H55" s="49" t="str">
        <f t="shared" si="2"/>
        <v/>
      </c>
      <c r="I55" s="62" t="str">
        <f t="shared" si="3"/>
        <v/>
      </c>
      <c r="Q55" s="38">
        <v>51</v>
      </c>
      <c r="R55" s="84">
        <f t="shared" si="11"/>
        <v>5</v>
      </c>
      <c r="S55" s="88">
        <f>Data!G56</f>
        <v>2.0235532207584384E-3</v>
      </c>
      <c r="T55" s="79">
        <f t="shared" si="12"/>
        <v>1.0078070696571166</v>
      </c>
      <c r="U55" s="46" t="str">
        <f t="shared" si="13"/>
        <v/>
      </c>
    </row>
    <row r="56" spans="2:21" x14ac:dyDescent="0.25">
      <c r="B56" s="38">
        <v>52</v>
      </c>
      <c r="C56" s="73">
        <f t="shared" si="8"/>
        <v>5</v>
      </c>
      <c r="D56" s="70">
        <f>Data!C57</f>
        <v>3.6097151624502168E-3</v>
      </c>
      <c r="E56" s="68">
        <f>Data!D57</f>
        <v>6.7137114136357496E-3</v>
      </c>
      <c r="F56" s="79">
        <f t="shared" si="9"/>
        <v>1.0158116103616897</v>
      </c>
      <c r="G56" s="77">
        <f t="shared" si="10"/>
        <v>1.0378997613063572</v>
      </c>
      <c r="H56" s="49" t="str">
        <f t="shared" si="2"/>
        <v/>
      </c>
      <c r="I56" s="62" t="str">
        <f t="shared" si="3"/>
        <v/>
      </c>
      <c r="Q56" s="38">
        <v>52</v>
      </c>
      <c r="R56" s="84">
        <f t="shared" si="11"/>
        <v>5</v>
      </c>
      <c r="S56" s="88">
        <f>Data!G57</f>
        <v>3.3776995384416043E-3</v>
      </c>
      <c r="T56" s="79">
        <f t="shared" si="12"/>
        <v>1.0112111391311356</v>
      </c>
      <c r="U56" s="46" t="str">
        <f t="shared" si="13"/>
        <v/>
      </c>
    </row>
    <row r="57" spans="2:21" x14ac:dyDescent="0.25">
      <c r="B57" s="38">
        <v>53</v>
      </c>
      <c r="C57" s="73">
        <f t="shared" si="8"/>
        <v>5</v>
      </c>
      <c r="D57" s="70">
        <f>Data!C58</f>
        <v>3.6112323950067576E-3</v>
      </c>
      <c r="E57" s="68">
        <f>Data!D58</f>
        <v>8.3595681869362802E-3</v>
      </c>
      <c r="F57" s="79">
        <f t="shared" si="9"/>
        <v>1.0194799421562519</v>
      </c>
      <c r="G57" s="77">
        <f t="shared" si="10"/>
        <v>1.0465761551322024</v>
      </c>
      <c r="H57" s="49" t="str">
        <f t="shared" si="2"/>
        <v/>
      </c>
      <c r="I57" s="62" t="str">
        <f t="shared" si="3"/>
        <v/>
      </c>
      <c r="Q57" s="38">
        <v>53</v>
      </c>
      <c r="R57" s="84">
        <f t="shared" si="11"/>
        <v>5</v>
      </c>
      <c r="S57" s="88">
        <f>Data!G58</f>
        <v>3.5110479861058252E-3</v>
      </c>
      <c r="T57" s="79">
        <f t="shared" si="12"/>
        <v>1.0147615499647098</v>
      </c>
      <c r="U57" s="46" t="str">
        <f t="shared" si="13"/>
        <v/>
      </c>
    </row>
    <row r="58" spans="2:21" x14ac:dyDescent="0.25">
      <c r="B58" s="38">
        <v>54</v>
      </c>
      <c r="C58" s="73">
        <f t="shared" si="8"/>
        <v>5</v>
      </c>
      <c r="D58" s="70">
        <f>Data!C59</f>
        <v>4.5524798850721188E-3</v>
      </c>
      <c r="E58" s="68">
        <f>Data!D59</f>
        <v>1.021713226181248E-2</v>
      </c>
      <c r="F58" s="79">
        <f t="shared" si="9"/>
        <v>1.0241211040861526</v>
      </c>
      <c r="G58" s="77">
        <f t="shared" si="10"/>
        <v>1.0572691621312473</v>
      </c>
      <c r="H58" s="49" t="str">
        <f t="shared" si="2"/>
        <v/>
      </c>
      <c r="I58" s="62" t="str">
        <f t="shared" si="3"/>
        <v/>
      </c>
      <c r="Q58" s="38">
        <v>54</v>
      </c>
      <c r="R58" s="84">
        <f t="shared" si="11"/>
        <v>5</v>
      </c>
      <c r="S58" s="88">
        <f>Data!G59</f>
        <v>3.1745472877191794E-3</v>
      </c>
      <c r="T58" s="79">
        <f t="shared" si="12"/>
        <v>1.017982958490832</v>
      </c>
      <c r="U58" s="46" t="str">
        <f t="shared" si="13"/>
        <v/>
      </c>
    </row>
    <row r="59" spans="2:21" x14ac:dyDescent="0.25">
      <c r="B59" s="38">
        <v>55</v>
      </c>
      <c r="C59" s="73">
        <f t="shared" si="8"/>
        <v>5</v>
      </c>
      <c r="D59" s="70">
        <f>Data!C60</f>
        <v>3.703210277895567E-3</v>
      </c>
      <c r="E59" s="68">
        <f>Data!D60</f>
        <v>1.0404144833369466E-2</v>
      </c>
      <c r="F59" s="79">
        <f t="shared" si="9"/>
        <v>1.0279136398846143</v>
      </c>
      <c r="G59" s="77">
        <f t="shared" si="10"/>
        <v>1.0682691436219158</v>
      </c>
      <c r="H59" s="49" t="str">
        <f t="shared" si="2"/>
        <v/>
      </c>
      <c r="I59" s="62" t="str">
        <f t="shared" si="3"/>
        <v/>
      </c>
      <c r="Q59" s="38">
        <v>55</v>
      </c>
      <c r="R59" s="84">
        <f t="shared" si="11"/>
        <v>5</v>
      </c>
      <c r="S59" s="88">
        <f>Data!G60</f>
        <v>3.2362417163601985E-3</v>
      </c>
      <c r="T59" s="79">
        <f t="shared" si="12"/>
        <v>1.0212773974076439</v>
      </c>
      <c r="U59" s="46" t="str">
        <f t="shared" si="13"/>
        <v/>
      </c>
    </row>
    <row r="60" spans="2:21" x14ac:dyDescent="0.25">
      <c r="B60" s="38">
        <v>56</v>
      </c>
      <c r="C60" s="73">
        <f t="shared" si="8"/>
        <v>5</v>
      </c>
      <c r="D60" s="70">
        <f>Data!C61</f>
        <v>4.3512430403822777E-3</v>
      </c>
      <c r="E60" s="68">
        <f>Data!D61</f>
        <v>1.0822074375713725E-2</v>
      </c>
      <c r="F60" s="79">
        <f t="shared" si="9"/>
        <v>1.0323863419562762</v>
      </c>
      <c r="G60" s="77">
        <f t="shared" si="10"/>
        <v>1.0798300317474723</v>
      </c>
      <c r="H60" s="49" t="str">
        <f t="shared" si="2"/>
        <v/>
      </c>
      <c r="I60" s="62" t="str">
        <f t="shared" si="3"/>
        <v/>
      </c>
      <c r="Q60" s="38">
        <v>56</v>
      </c>
      <c r="R60" s="84">
        <f t="shared" si="11"/>
        <v>5</v>
      </c>
      <c r="S60" s="88">
        <f>Data!G61</f>
        <v>2.9995909022022256E-3</v>
      </c>
      <c r="T60" s="79">
        <f t="shared" si="12"/>
        <v>1.0243408117975326</v>
      </c>
      <c r="U60" s="46" t="str">
        <f t="shared" si="13"/>
        <v/>
      </c>
    </row>
    <row r="61" spans="2:21" x14ac:dyDescent="0.25">
      <c r="B61" s="38">
        <v>57</v>
      </c>
      <c r="C61" s="73">
        <f t="shared" si="8"/>
        <v>5</v>
      </c>
      <c r="D61" s="70">
        <f>Data!C62</f>
        <v>4.2617233945866978E-3</v>
      </c>
      <c r="E61" s="68">
        <f>Data!D62</f>
        <v>9.5781715770460272E-3</v>
      </c>
      <c r="F61" s="79">
        <f t="shared" si="9"/>
        <v>1.0367860869820431</v>
      </c>
      <c r="G61" s="77">
        <f t="shared" si="10"/>
        <v>1.0901728290655965</v>
      </c>
      <c r="H61" s="49" t="str">
        <f t="shared" si="2"/>
        <v/>
      </c>
      <c r="I61" s="62" t="str">
        <f t="shared" si="3"/>
        <v/>
      </c>
      <c r="Q61" s="38">
        <v>57</v>
      </c>
      <c r="R61" s="84">
        <f t="shared" si="11"/>
        <v>5</v>
      </c>
      <c r="S61" s="88">
        <f>Data!G62</f>
        <v>3.729066179270807E-3</v>
      </c>
      <c r="T61" s="79">
        <f t="shared" si="12"/>
        <v>1.0281606464748536</v>
      </c>
      <c r="U61" s="46" t="str">
        <f t="shared" si="13"/>
        <v/>
      </c>
    </row>
    <row r="62" spans="2:21" x14ac:dyDescent="0.25">
      <c r="B62" s="38">
        <v>58</v>
      </c>
      <c r="C62" s="73">
        <f t="shared" si="8"/>
        <v>5</v>
      </c>
      <c r="D62" s="70">
        <f>Data!C63</f>
        <v>4.5243345171968805E-3</v>
      </c>
      <c r="E62" s="68">
        <f>Data!D63</f>
        <v>9.0387110010855601E-3</v>
      </c>
      <c r="F62" s="79">
        <f t="shared" si="9"/>
        <v>1.0414768540623254</v>
      </c>
      <c r="G62" s="77">
        <f t="shared" si="10"/>
        <v>1.1000265862087564</v>
      </c>
      <c r="H62" s="49" t="str">
        <f t="shared" si="2"/>
        <v/>
      </c>
      <c r="I62" s="62" t="str">
        <f t="shared" si="3"/>
        <v/>
      </c>
      <c r="Q62" s="38">
        <v>58</v>
      </c>
      <c r="R62" s="84">
        <f t="shared" si="11"/>
        <v>5</v>
      </c>
      <c r="S62" s="88">
        <f>Data!G63</f>
        <v>2.8899642884907127E-3</v>
      </c>
      <c r="T62" s="79">
        <f t="shared" si="12"/>
        <v>1.0311319940259975</v>
      </c>
      <c r="U62" s="46" t="str">
        <f t="shared" si="13"/>
        <v/>
      </c>
    </row>
    <row r="63" spans="2:21" x14ac:dyDescent="0.25">
      <c r="B63" s="38">
        <v>59</v>
      </c>
      <c r="C63" s="73">
        <f t="shared" si="8"/>
        <v>5</v>
      </c>
      <c r="D63" s="70">
        <f>Data!C64</f>
        <v>4.0520995870519114E-3</v>
      </c>
      <c r="E63" s="68">
        <f>Data!D64</f>
        <v>1.1689391426820107E-2</v>
      </c>
      <c r="F63" s="79">
        <f t="shared" si="9"/>
        <v>1.0456970219925954</v>
      </c>
      <c r="G63" s="77">
        <f t="shared" si="10"/>
        <v>1.1128852275548593</v>
      </c>
      <c r="H63" s="49" t="str">
        <f t="shared" si="2"/>
        <v/>
      </c>
      <c r="I63" s="62" t="str">
        <f t="shared" si="3"/>
        <v/>
      </c>
      <c r="Q63" s="38">
        <v>59</v>
      </c>
      <c r="R63" s="84">
        <f t="shared" si="11"/>
        <v>5</v>
      </c>
      <c r="S63" s="88">
        <f>Data!G64</f>
        <v>2.9022325059667236E-3</v>
      </c>
      <c r="T63" s="79">
        <f t="shared" si="12"/>
        <v>1.0341245788170019</v>
      </c>
      <c r="U63" s="46" t="str">
        <f t="shared" si="13"/>
        <v/>
      </c>
    </row>
    <row r="64" spans="2:21" x14ac:dyDescent="0.25">
      <c r="B64" s="38">
        <v>60</v>
      </c>
      <c r="C64" s="73">
        <f t="shared" si="8"/>
        <v>5</v>
      </c>
      <c r="D64" s="70">
        <f>Data!C65</f>
        <v>3.3953308241642102E-3</v>
      </c>
      <c r="E64" s="68">
        <f>Data!D65</f>
        <v>1.1541420248044955E-2</v>
      </c>
      <c r="F64" s="79">
        <f t="shared" si="9"/>
        <v>1.0492475093241034</v>
      </c>
      <c r="G64" s="77">
        <f t="shared" si="10"/>
        <v>1.1257295036539112</v>
      </c>
      <c r="H64" s="49">
        <f t="shared" si="2"/>
        <v>4.9247509324103378E-2</v>
      </c>
      <c r="I64" s="62">
        <f t="shared" si="3"/>
        <v>0.12572950365391122</v>
      </c>
      <c r="Q64" s="38">
        <v>60</v>
      </c>
      <c r="R64" s="84">
        <f t="shared" si="11"/>
        <v>5</v>
      </c>
      <c r="S64" s="88">
        <f>Data!G65</f>
        <v>3.274179725669589E-3</v>
      </c>
      <c r="T64" s="79">
        <f t="shared" si="12"/>
        <v>1.0375104885467812</v>
      </c>
      <c r="U64" s="46">
        <f t="shared" si="13"/>
        <v>3.7510488546781184E-2</v>
      </c>
    </row>
    <row r="65" spans="2:21" x14ac:dyDescent="0.25">
      <c r="B65" s="38">
        <v>61</v>
      </c>
      <c r="C65" s="73">
        <f t="shared" si="8"/>
        <v>6</v>
      </c>
      <c r="D65" s="70">
        <f>Data!C66</f>
        <v>3.7484690083545019E-3</v>
      </c>
      <c r="E65" s="68">
        <f>Data!D66</f>
        <v>9.5272609127139557E-3</v>
      </c>
      <c r="F65" s="79">
        <f t="shared" si="9"/>
        <v>1.0037484690083545</v>
      </c>
      <c r="G65" s="77">
        <f t="shared" si="10"/>
        <v>1.0095272609127139</v>
      </c>
      <c r="H65" s="49" t="str">
        <f t="shared" si="2"/>
        <v/>
      </c>
      <c r="I65" s="62" t="str">
        <f t="shared" si="3"/>
        <v/>
      </c>
      <c r="Q65" s="38">
        <v>61</v>
      </c>
      <c r="R65" s="84">
        <f t="shared" si="11"/>
        <v>6</v>
      </c>
      <c r="S65" s="88">
        <f>Data!G66</f>
        <v>3.2449161728164812E-3</v>
      </c>
      <c r="T65" s="79">
        <f t="shared" si="12"/>
        <v>1.0032449161728165</v>
      </c>
      <c r="U65" s="46" t="str">
        <f t="shared" si="13"/>
        <v/>
      </c>
    </row>
    <row r="66" spans="2:21" x14ac:dyDescent="0.25">
      <c r="B66" s="38">
        <v>62</v>
      </c>
      <c r="C66" s="73">
        <f t="shared" si="8"/>
        <v>6</v>
      </c>
      <c r="D66" s="70">
        <f>Data!C67</f>
        <v>2.827158124844192E-3</v>
      </c>
      <c r="E66" s="68">
        <f>Data!D67</f>
        <v>6.246279375884187E-3</v>
      </c>
      <c r="F66" s="79">
        <f t="shared" si="9"/>
        <v>1.0065862246478114</v>
      </c>
      <c r="G66" s="77">
        <f t="shared" si="10"/>
        <v>1.0158330502219459</v>
      </c>
      <c r="H66" s="49" t="str">
        <f t="shared" si="2"/>
        <v/>
      </c>
      <c r="I66" s="62" t="str">
        <f t="shared" si="3"/>
        <v/>
      </c>
      <c r="Q66" s="38">
        <v>62</v>
      </c>
      <c r="R66" s="84">
        <f t="shared" si="11"/>
        <v>6</v>
      </c>
      <c r="S66" s="88">
        <f>Data!G67</f>
        <v>3.1903669676695279E-3</v>
      </c>
      <c r="T66" s="79">
        <f t="shared" si="12"/>
        <v>1.0064456356138567</v>
      </c>
      <c r="U66" s="46" t="str">
        <f t="shared" si="13"/>
        <v/>
      </c>
    </row>
    <row r="67" spans="2:21" x14ac:dyDescent="0.25">
      <c r="B67" s="38">
        <v>63</v>
      </c>
      <c r="C67" s="73">
        <f t="shared" si="8"/>
        <v>6</v>
      </c>
      <c r="D67" s="70">
        <f>Data!C68</f>
        <v>4.3372562986812701E-3</v>
      </c>
      <c r="E67" s="68">
        <f>Data!D68</f>
        <v>9.7949614895725644E-3</v>
      </c>
      <c r="F67" s="79">
        <f t="shared" si="9"/>
        <v>1.0109520470908309</v>
      </c>
      <c r="G67" s="77">
        <f t="shared" si="10"/>
        <v>1.0257830958287049</v>
      </c>
      <c r="H67" s="49" t="str">
        <f t="shared" si="2"/>
        <v/>
      </c>
      <c r="I67" s="62" t="str">
        <f t="shared" si="3"/>
        <v/>
      </c>
      <c r="Q67" s="38">
        <v>63</v>
      </c>
      <c r="R67" s="84">
        <f t="shared" si="11"/>
        <v>6</v>
      </c>
      <c r="S67" s="88">
        <f>Data!G68</f>
        <v>2.2998144139477514E-3</v>
      </c>
      <c r="T67" s="79">
        <f t="shared" si="12"/>
        <v>1.0087602737934962</v>
      </c>
      <c r="U67" s="46" t="str">
        <f t="shared" si="13"/>
        <v/>
      </c>
    </row>
    <row r="68" spans="2:21" x14ac:dyDescent="0.25">
      <c r="B68" s="38">
        <v>64</v>
      </c>
      <c r="C68" s="73">
        <f t="shared" si="8"/>
        <v>6</v>
      </c>
      <c r="D68" s="70">
        <f>Data!C69</f>
        <v>4.1955269809255558E-3</v>
      </c>
      <c r="E68" s="68">
        <f>Data!D69</f>
        <v>8.1825313022582287E-3</v>
      </c>
      <c r="F68" s="79">
        <f t="shared" si="9"/>
        <v>1.0151935236808223</v>
      </c>
      <c r="G68" s="77">
        <f t="shared" si="10"/>
        <v>1.0341765981196507</v>
      </c>
      <c r="H68" s="49" t="str">
        <f t="shared" si="2"/>
        <v/>
      </c>
      <c r="I68" s="62" t="str">
        <f t="shared" si="3"/>
        <v/>
      </c>
      <c r="Q68" s="38">
        <v>64</v>
      </c>
      <c r="R68" s="84">
        <f t="shared" si="11"/>
        <v>6</v>
      </c>
      <c r="S68" s="88">
        <f>Data!G69</f>
        <v>3.0902181886616168E-3</v>
      </c>
      <c r="T68" s="79">
        <f t="shared" si="12"/>
        <v>1.0118775631395722</v>
      </c>
      <c r="U68" s="46" t="str">
        <f t="shared" si="13"/>
        <v/>
      </c>
    </row>
    <row r="69" spans="2:21" x14ac:dyDescent="0.25">
      <c r="B69" s="38">
        <v>65</v>
      </c>
      <c r="C69" s="73">
        <f t="shared" si="8"/>
        <v>6</v>
      </c>
      <c r="D69" s="70">
        <f>Data!C70</f>
        <v>3.6653356753706444E-3</v>
      </c>
      <c r="E69" s="68">
        <f>Data!D70</f>
        <v>9.9140347032790534E-3</v>
      </c>
      <c r="F69" s="79">
        <f t="shared" si="9"/>
        <v>1.0189145487205749</v>
      </c>
      <c r="G69" s="77">
        <f t="shared" si="10"/>
        <v>1.044429460802728</v>
      </c>
      <c r="H69" s="49" t="str">
        <f t="shared" si="2"/>
        <v/>
      </c>
      <c r="I69" s="62" t="str">
        <f t="shared" si="3"/>
        <v/>
      </c>
      <c r="Q69" s="38">
        <v>65</v>
      </c>
      <c r="R69" s="84">
        <f t="shared" si="11"/>
        <v>6</v>
      </c>
      <c r="S69" s="88">
        <f>Data!G70</f>
        <v>2.805282626264771E-3</v>
      </c>
      <c r="T69" s="79">
        <f t="shared" si="12"/>
        <v>1.0147161656873549</v>
      </c>
      <c r="U69" s="46" t="str">
        <f t="shared" si="13"/>
        <v/>
      </c>
    </row>
    <row r="70" spans="2:21" x14ac:dyDescent="0.25">
      <c r="B70" s="38">
        <v>66</v>
      </c>
      <c r="C70" s="73">
        <f t="shared" si="8"/>
        <v>6</v>
      </c>
      <c r="D70" s="70">
        <f>Data!C71</f>
        <v>4.1368896418643598E-3</v>
      </c>
      <c r="E70" s="68">
        <f>Data!D71</f>
        <v>8.8885362978025212E-3</v>
      </c>
      <c r="F70" s="79">
        <f t="shared" si="9"/>
        <v>1.0231296857631218</v>
      </c>
      <c r="G70" s="77">
        <f t="shared" si="10"/>
        <v>1.0537129099755675</v>
      </c>
      <c r="H70" s="49" t="str">
        <f t="shared" ref="H70:H133" si="14">IF(C70&lt;&gt;C71,F70-1,"")</f>
        <v/>
      </c>
      <c r="I70" s="62" t="str">
        <f t="shared" ref="I70:I133" si="15">IF(C71&lt;&gt;C70,G70-1,"")</f>
        <v/>
      </c>
      <c r="Q70" s="38">
        <v>66</v>
      </c>
      <c r="R70" s="84">
        <f t="shared" si="11"/>
        <v>6</v>
      </c>
      <c r="S70" s="88">
        <f>Data!G71</f>
        <v>3.8196588661558971E-3</v>
      </c>
      <c r="T70" s="79">
        <f t="shared" si="12"/>
        <v>1.0185920352862543</v>
      </c>
      <c r="U70" s="46" t="str">
        <f t="shared" si="13"/>
        <v/>
      </c>
    </row>
    <row r="71" spans="2:21" x14ac:dyDescent="0.25">
      <c r="B71" s="38">
        <v>67</v>
      </c>
      <c r="C71" s="73">
        <f t="shared" ref="C71:C134" si="16">IF(MOD(B70,12)=0,C70+1,C70)</f>
        <v>6</v>
      </c>
      <c r="D71" s="70">
        <f>Data!C72</f>
        <v>5.5131078530447908E-3</v>
      </c>
      <c r="E71" s="68">
        <f>Data!D72</f>
        <v>1.1075090888067742E-2</v>
      </c>
      <c r="F71" s="79">
        <f t="shared" ref="F71:F134" si="17">IF(MOD(B70,12)=0,1+D71,(1+D71)*F70)</f>
        <v>1.0287703100683858</v>
      </c>
      <c r="G71" s="77">
        <f t="shared" ref="G71:G134" si="18">IF(MOD(B70,12)=0,1+E71,(1+E71)*G70)</f>
        <v>1.0653828762234772</v>
      </c>
      <c r="H71" s="49" t="str">
        <f t="shared" si="14"/>
        <v/>
      </c>
      <c r="I71" s="62" t="str">
        <f t="shared" si="15"/>
        <v/>
      </c>
      <c r="Q71" s="38">
        <v>67</v>
      </c>
      <c r="R71" s="84">
        <f t="shared" ref="R71:R134" si="19">IF(MOD(Q70,12)=0,R70+1,R70)</f>
        <v>6</v>
      </c>
      <c r="S71" s="88">
        <f>Data!G72</f>
        <v>2.3081338115703981E-3</v>
      </c>
      <c r="T71" s="79">
        <f t="shared" ref="T71:T134" si="20">IF(MOD(Q70,12)=0,1+S71,(1+S71)*T70)</f>
        <v>1.0209430820030949</v>
      </c>
      <c r="U71" s="46" t="str">
        <f t="shared" ref="U71:U134" si="21">IF(R71&lt;&gt;R72,T71-1,"")</f>
        <v/>
      </c>
    </row>
    <row r="72" spans="2:21" x14ac:dyDescent="0.25">
      <c r="B72" s="38">
        <v>68</v>
      </c>
      <c r="C72" s="73">
        <f t="shared" si="16"/>
        <v>6</v>
      </c>
      <c r="D72" s="70">
        <f>Data!C73</f>
        <v>3.8410007140087564E-3</v>
      </c>
      <c r="E72" s="68">
        <f>Data!D73</f>
        <v>1.0473061083807522E-2</v>
      </c>
      <c r="F72" s="79">
        <f t="shared" si="17"/>
        <v>1.0327218175639097</v>
      </c>
      <c r="G72" s="77">
        <f t="shared" si="18"/>
        <v>1.0765406961638082</v>
      </c>
      <c r="H72" s="49" t="str">
        <f t="shared" si="14"/>
        <v/>
      </c>
      <c r="I72" s="62" t="str">
        <f t="shared" si="15"/>
        <v/>
      </c>
      <c r="Q72" s="38">
        <v>68</v>
      </c>
      <c r="R72" s="84">
        <f t="shared" si="19"/>
        <v>6</v>
      </c>
      <c r="S72" s="88">
        <f>Data!G73</f>
        <v>3.0346720160121508E-3</v>
      </c>
      <c r="T72" s="79">
        <f t="shared" si="20"/>
        <v>1.0240413094039909</v>
      </c>
      <c r="U72" s="46" t="str">
        <f t="shared" si="21"/>
        <v/>
      </c>
    </row>
    <row r="73" spans="2:21" x14ac:dyDescent="0.25">
      <c r="B73" s="38">
        <v>69</v>
      </c>
      <c r="C73" s="73">
        <f t="shared" si="16"/>
        <v>6</v>
      </c>
      <c r="D73" s="70">
        <f>Data!C74</f>
        <v>3.7204627097405783E-3</v>
      </c>
      <c r="E73" s="68">
        <f>Data!D74</f>
        <v>8.6002169952916815E-3</v>
      </c>
      <c r="F73" s="79">
        <f t="shared" si="17"/>
        <v>1.0365640205756916</v>
      </c>
      <c r="G73" s="77">
        <f t="shared" si="18"/>
        <v>1.0857991797550792</v>
      </c>
      <c r="H73" s="49" t="str">
        <f t="shared" si="14"/>
        <v/>
      </c>
      <c r="I73" s="62" t="str">
        <f t="shared" si="15"/>
        <v/>
      </c>
      <c r="Q73" s="38">
        <v>69</v>
      </c>
      <c r="R73" s="84">
        <f t="shared" si="19"/>
        <v>6</v>
      </c>
      <c r="S73" s="88">
        <f>Data!G74</f>
        <v>3.1142001290475666E-3</v>
      </c>
      <c r="T73" s="79">
        <f t="shared" si="20"/>
        <v>1.0272303789818868</v>
      </c>
      <c r="U73" s="46" t="str">
        <f t="shared" si="21"/>
        <v/>
      </c>
    </row>
    <row r="74" spans="2:21" x14ac:dyDescent="0.25">
      <c r="B74" s="38">
        <v>70</v>
      </c>
      <c r="C74" s="73">
        <f t="shared" si="16"/>
        <v>6</v>
      </c>
      <c r="D74" s="70">
        <f>Data!C75</f>
        <v>3.2983882800798423E-3</v>
      </c>
      <c r="E74" s="68">
        <f>Data!D75</f>
        <v>9.3793533104906835E-3</v>
      </c>
      <c r="F74" s="79">
        <f t="shared" si="17"/>
        <v>1.0399830111927111</v>
      </c>
      <c r="G74" s="77">
        <f t="shared" si="18"/>
        <v>1.0959832738862432</v>
      </c>
      <c r="H74" s="49" t="str">
        <f t="shared" si="14"/>
        <v/>
      </c>
      <c r="I74" s="62" t="str">
        <f t="shared" si="15"/>
        <v/>
      </c>
      <c r="Q74" s="38">
        <v>70</v>
      </c>
      <c r="R74" s="84">
        <f t="shared" si="19"/>
        <v>6</v>
      </c>
      <c r="S74" s="88">
        <f>Data!G75</f>
        <v>2.9278345328292901E-3</v>
      </c>
      <c r="T74" s="79">
        <f t="shared" si="20"/>
        <v>1.0302379395586412</v>
      </c>
      <c r="U74" s="46" t="str">
        <f t="shared" si="21"/>
        <v/>
      </c>
    </row>
    <row r="75" spans="2:21" x14ac:dyDescent="0.25">
      <c r="B75" s="38">
        <v>71</v>
      </c>
      <c r="C75" s="73">
        <f t="shared" si="16"/>
        <v>6</v>
      </c>
      <c r="D75" s="70">
        <f>Data!C76</f>
        <v>3.6295801875239268E-3</v>
      </c>
      <c r="E75" s="68">
        <f>Data!D76</f>
        <v>7.5975612098785721E-3</v>
      </c>
      <c r="F75" s="79">
        <f t="shared" si="17"/>
        <v>1.0437577129254976</v>
      </c>
      <c r="G75" s="77">
        <f t="shared" si="18"/>
        <v>1.104310073894597</v>
      </c>
      <c r="H75" s="49" t="str">
        <f t="shared" si="14"/>
        <v/>
      </c>
      <c r="I75" s="62" t="str">
        <f t="shared" si="15"/>
        <v/>
      </c>
      <c r="Q75" s="38">
        <v>71</v>
      </c>
      <c r="R75" s="84">
        <f t="shared" si="19"/>
        <v>6</v>
      </c>
      <c r="S75" s="88">
        <f>Data!G76</f>
        <v>2.9974940454703379E-3</v>
      </c>
      <c r="T75" s="79">
        <f t="shared" si="20"/>
        <v>1.0333260716478858</v>
      </c>
      <c r="U75" s="46" t="str">
        <f t="shared" si="21"/>
        <v/>
      </c>
    </row>
    <row r="76" spans="2:21" x14ac:dyDescent="0.25">
      <c r="B76" s="38">
        <v>72</v>
      </c>
      <c r="C76" s="73">
        <f t="shared" si="16"/>
        <v>6</v>
      </c>
      <c r="D76" s="70">
        <f>Data!C77</f>
        <v>3.3227923154130899E-3</v>
      </c>
      <c r="E76" s="68">
        <f>Data!D77</f>
        <v>1.1658516467966378E-2</v>
      </c>
      <c r="F76" s="79">
        <f t="shared" si="17"/>
        <v>1.0472259030331597</v>
      </c>
      <c r="G76" s="77">
        <f t="shared" si="18"/>
        <v>1.1171846910768384</v>
      </c>
      <c r="H76" s="49">
        <f t="shared" si="14"/>
        <v>4.7225903033159655E-2</v>
      </c>
      <c r="I76" s="62">
        <f t="shared" si="15"/>
        <v>0.11718469107683838</v>
      </c>
      <c r="Q76" s="38">
        <v>72</v>
      </c>
      <c r="R76" s="84">
        <f t="shared" si="19"/>
        <v>6</v>
      </c>
      <c r="S76" s="88">
        <f>Data!G77</f>
        <v>3.4251831231484693E-3</v>
      </c>
      <c r="T76" s="79">
        <f t="shared" si="20"/>
        <v>1.0368654026692035</v>
      </c>
      <c r="U76" s="46">
        <f t="shared" si="21"/>
        <v>3.6865402669203462E-2</v>
      </c>
    </row>
    <row r="77" spans="2:21" x14ac:dyDescent="0.25">
      <c r="B77" s="38">
        <v>73</v>
      </c>
      <c r="C77" s="73">
        <f t="shared" si="16"/>
        <v>7</v>
      </c>
      <c r="D77" s="70">
        <f>Data!C78</f>
        <v>4.1607469898036903E-3</v>
      </c>
      <c r="E77" s="68">
        <f>Data!D78</f>
        <v>7.9037448360759696E-3</v>
      </c>
      <c r="F77" s="79">
        <f t="shared" si="17"/>
        <v>1.0041607469898037</v>
      </c>
      <c r="G77" s="77">
        <f t="shared" si="18"/>
        <v>1.0079037448360759</v>
      </c>
      <c r="H77" s="49" t="str">
        <f t="shared" si="14"/>
        <v/>
      </c>
      <c r="I77" s="62" t="str">
        <f t="shared" si="15"/>
        <v/>
      </c>
      <c r="Q77" s="38">
        <v>73</v>
      </c>
      <c r="R77" s="84">
        <f t="shared" si="19"/>
        <v>7</v>
      </c>
      <c r="S77" s="88">
        <f>Data!G78</f>
        <v>2.2278569422022462E-3</v>
      </c>
      <c r="T77" s="79">
        <f t="shared" si="20"/>
        <v>1.0022278569422023</v>
      </c>
      <c r="U77" s="46" t="str">
        <f t="shared" si="21"/>
        <v/>
      </c>
    </row>
    <row r="78" spans="2:21" x14ac:dyDescent="0.25">
      <c r="B78" s="38">
        <v>74</v>
      </c>
      <c r="C78" s="73">
        <f t="shared" si="16"/>
        <v>7</v>
      </c>
      <c r="D78" s="70">
        <f>Data!C79</f>
        <v>4.1504230062067949E-3</v>
      </c>
      <c r="E78" s="68">
        <f>Data!D79</f>
        <v>9.6455199634476671E-3</v>
      </c>
      <c r="F78" s="79">
        <f t="shared" si="17"/>
        <v>1.0083284388560401</v>
      </c>
      <c r="G78" s="77">
        <f t="shared" si="18"/>
        <v>1.0176255005281261</v>
      </c>
      <c r="H78" s="49" t="str">
        <f t="shared" si="14"/>
        <v/>
      </c>
      <c r="I78" s="62" t="str">
        <f t="shared" si="15"/>
        <v/>
      </c>
      <c r="Q78" s="38">
        <v>74</v>
      </c>
      <c r="R78" s="84">
        <f t="shared" si="19"/>
        <v>7</v>
      </c>
      <c r="S78" s="88">
        <f>Data!G79</f>
        <v>3.3010186926030749E-3</v>
      </c>
      <c r="T78" s="79">
        <f t="shared" si="20"/>
        <v>1.0055362298322159</v>
      </c>
      <c r="U78" s="46" t="str">
        <f t="shared" si="21"/>
        <v/>
      </c>
    </row>
    <row r="79" spans="2:21" x14ac:dyDescent="0.25">
      <c r="B79" s="38">
        <v>75</v>
      </c>
      <c r="C79" s="73">
        <f t="shared" si="16"/>
        <v>7</v>
      </c>
      <c r="D79" s="70">
        <f>Data!C80</f>
        <v>4.12349669803567E-3</v>
      </c>
      <c r="E79" s="68">
        <f>Data!D80</f>
        <v>9.775234886728091E-3</v>
      </c>
      <c r="F79" s="79">
        <f t="shared" si="17"/>
        <v>1.0124862778441985</v>
      </c>
      <c r="G79" s="77">
        <f t="shared" si="18"/>
        <v>1.0275730288225129</v>
      </c>
      <c r="H79" s="49" t="str">
        <f t="shared" si="14"/>
        <v/>
      </c>
      <c r="I79" s="62" t="str">
        <f t="shared" si="15"/>
        <v/>
      </c>
      <c r="Q79" s="38">
        <v>75</v>
      </c>
      <c r="R79" s="84">
        <f t="shared" si="19"/>
        <v>7</v>
      </c>
      <c r="S79" s="88">
        <f>Data!G80</f>
        <v>3.1177630457884563E-3</v>
      </c>
      <c r="T79" s="79">
        <f t="shared" si="20"/>
        <v>1.0086712535307882</v>
      </c>
      <c r="U79" s="46" t="str">
        <f t="shared" si="21"/>
        <v/>
      </c>
    </row>
    <row r="80" spans="2:21" x14ac:dyDescent="0.25">
      <c r="B80" s="38">
        <v>76</v>
      </c>
      <c r="C80" s="73">
        <f t="shared" si="16"/>
        <v>7</v>
      </c>
      <c r="D80" s="70">
        <f>Data!C81</f>
        <v>4.3582710661552873E-3</v>
      </c>
      <c r="E80" s="68">
        <f>Data!D81</f>
        <v>9.7221122205387901E-3</v>
      </c>
      <c r="F80" s="79">
        <f t="shared" si="17"/>
        <v>1.0168989674938063</v>
      </c>
      <c r="G80" s="77">
        <f t="shared" si="18"/>
        <v>1.0375632091235243</v>
      </c>
      <c r="H80" s="49" t="str">
        <f t="shared" si="14"/>
        <v/>
      </c>
      <c r="I80" s="62" t="str">
        <f t="shared" si="15"/>
        <v/>
      </c>
      <c r="Q80" s="38">
        <v>76</v>
      </c>
      <c r="R80" s="84">
        <f t="shared" si="19"/>
        <v>7</v>
      </c>
      <c r="S80" s="88">
        <f>Data!G81</f>
        <v>3.0099352908055906E-3</v>
      </c>
      <c r="T80" s="79">
        <f t="shared" si="20"/>
        <v>1.0117072887336116</v>
      </c>
      <c r="U80" s="46" t="str">
        <f t="shared" si="21"/>
        <v/>
      </c>
    </row>
    <row r="81" spans="2:21" x14ac:dyDescent="0.25">
      <c r="B81" s="38">
        <v>77</v>
      </c>
      <c r="C81" s="73">
        <f t="shared" si="16"/>
        <v>7</v>
      </c>
      <c r="D81" s="70">
        <f>Data!C82</f>
        <v>3.7523515634639549E-3</v>
      </c>
      <c r="E81" s="68">
        <f>Data!D82</f>
        <v>1.0449270460357516E-2</v>
      </c>
      <c r="F81" s="79">
        <f t="shared" si="17"/>
        <v>1.0207147299243664</v>
      </c>
      <c r="G81" s="77">
        <f t="shared" si="18"/>
        <v>1.0484049877153725</v>
      </c>
      <c r="H81" s="49" t="str">
        <f t="shared" si="14"/>
        <v/>
      </c>
      <c r="I81" s="62" t="str">
        <f t="shared" si="15"/>
        <v/>
      </c>
      <c r="Q81" s="38">
        <v>77</v>
      </c>
      <c r="R81" s="84">
        <f t="shared" si="19"/>
        <v>7</v>
      </c>
      <c r="S81" s="88">
        <f>Data!G82</f>
        <v>3.1567454121015485E-3</v>
      </c>
      <c r="T81" s="79">
        <f t="shared" si="20"/>
        <v>1.0149009910757112</v>
      </c>
      <c r="U81" s="46" t="str">
        <f t="shared" si="21"/>
        <v/>
      </c>
    </row>
    <row r="82" spans="2:21" x14ac:dyDescent="0.25">
      <c r="B82" s="38">
        <v>78</v>
      </c>
      <c r="C82" s="73">
        <f t="shared" si="16"/>
        <v>7</v>
      </c>
      <c r="D82" s="70">
        <f>Data!C83</f>
        <v>4.3475440271025529E-3</v>
      </c>
      <c r="E82" s="68">
        <f>Data!D83</f>
        <v>6.3234706336926325E-3</v>
      </c>
      <c r="F82" s="79">
        <f t="shared" si="17"/>
        <v>1.0251523321518248</v>
      </c>
      <c r="G82" s="77">
        <f t="shared" si="18"/>
        <v>1.0550345458674075</v>
      </c>
      <c r="H82" s="49" t="str">
        <f t="shared" si="14"/>
        <v/>
      </c>
      <c r="I82" s="62" t="str">
        <f t="shared" si="15"/>
        <v/>
      </c>
      <c r="Q82" s="38">
        <v>78</v>
      </c>
      <c r="R82" s="84">
        <f t="shared" si="19"/>
        <v>7</v>
      </c>
      <c r="S82" s="88">
        <f>Data!G83</f>
        <v>3.0768688480757602E-3</v>
      </c>
      <c r="T82" s="79">
        <f t="shared" si="20"/>
        <v>1.0180237083190333</v>
      </c>
      <c r="U82" s="46" t="str">
        <f t="shared" si="21"/>
        <v/>
      </c>
    </row>
    <row r="83" spans="2:21" x14ac:dyDescent="0.25">
      <c r="B83" s="38">
        <v>79</v>
      </c>
      <c r="C83" s="73">
        <f t="shared" si="16"/>
        <v>7</v>
      </c>
      <c r="D83" s="70">
        <f>Data!C84</f>
        <v>4.627410991930315E-3</v>
      </c>
      <c r="E83" s="68">
        <f>Data!D84</f>
        <v>9.4455348977091156E-3</v>
      </c>
      <c r="F83" s="79">
        <f t="shared" si="17"/>
        <v>1.0298961333220273</v>
      </c>
      <c r="G83" s="77">
        <f t="shared" si="18"/>
        <v>1.0649999114886868</v>
      </c>
      <c r="H83" s="49" t="str">
        <f t="shared" si="14"/>
        <v/>
      </c>
      <c r="I83" s="62" t="str">
        <f t="shared" si="15"/>
        <v/>
      </c>
      <c r="Q83" s="38">
        <v>79</v>
      </c>
      <c r="R83" s="84">
        <f t="shared" si="19"/>
        <v>7</v>
      </c>
      <c r="S83" s="88">
        <f>Data!G84</f>
        <v>3.026856045349077E-3</v>
      </c>
      <c r="T83" s="79">
        <f t="shared" si="20"/>
        <v>1.0211051195348675</v>
      </c>
      <c r="U83" s="46" t="str">
        <f t="shared" si="21"/>
        <v/>
      </c>
    </row>
    <row r="84" spans="2:21" x14ac:dyDescent="0.25">
      <c r="B84" s="38">
        <v>80</v>
      </c>
      <c r="C84" s="73">
        <f t="shared" si="16"/>
        <v>7</v>
      </c>
      <c r="D84" s="70">
        <f>Data!C85</f>
        <v>4.1216759137212159E-3</v>
      </c>
      <c r="E84" s="68">
        <f>Data!D85</f>
        <v>6.8350431487119619E-3</v>
      </c>
      <c r="F84" s="79">
        <f t="shared" si="17"/>
        <v>1.0341410314083754</v>
      </c>
      <c r="G84" s="77">
        <f t="shared" si="18"/>
        <v>1.0722792318370862</v>
      </c>
      <c r="H84" s="49" t="str">
        <f t="shared" si="14"/>
        <v/>
      </c>
      <c r="I84" s="62" t="str">
        <f t="shared" si="15"/>
        <v/>
      </c>
      <c r="Q84" s="38">
        <v>80</v>
      </c>
      <c r="R84" s="84">
        <f t="shared" si="19"/>
        <v>7</v>
      </c>
      <c r="S84" s="88">
        <f>Data!G85</f>
        <v>3.5021130305691438E-3</v>
      </c>
      <c r="T84" s="79">
        <f t="shared" si="20"/>
        <v>1.0246811450795714</v>
      </c>
      <c r="U84" s="46" t="str">
        <f t="shared" si="21"/>
        <v/>
      </c>
    </row>
    <row r="85" spans="2:21" x14ac:dyDescent="0.25">
      <c r="B85" s="38">
        <v>81</v>
      </c>
      <c r="C85" s="73">
        <f t="shared" si="16"/>
        <v>7</v>
      </c>
      <c r="D85" s="70">
        <f>Data!C86</f>
        <v>3.9622250472863847E-3</v>
      </c>
      <c r="E85" s="68">
        <f>Data!D86</f>
        <v>9.543054954075942E-3</v>
      </c>
      <c r="F85" s="79">
        <f t="shared" si="17"/>
        <v>1.0382385309054483</v>
      </c>
      <c r="G85" s="77">
        <f t="shared" si="18"/>
        <v>1.0825120514726219</v>
      </c>
      <c r="H85" s="49" t="str">
        <f t="shared" si="14"/>
        <v/>
      </c>
      <c r="I85" s="62" t="str">
        <f t="shared" si="15"/>
        <v/>
      </c>
      <c r="Q85" s="38">
        <v>81</v>
      </c>
      <c r="R85" s="84">
        <f t="shared" si="19"/>
        <v>7</v>
      </c>
      <c r="S85" s="88">
        <f>Data!G86</f>
        <v>3.1661859305221001E-3</v>
      </c>
      <c r="T85" s="79">
        <f t="shared" si="20"/>
        <v>1.0279254761043937</v>
      </c>
      <c r="U85" s="46" t="str">
        <f t="shared" si="21"/>
        <v/>
      </c>
    </row>
    <row r="86" spans="2:21" x14ac:dyDescent="0.25">
      <c r="B86" s="38">
        <v>82</v>
      </c>
      <c r="C86" s="73">
        <f t="shared" si="16"/>
        <v>7</v>
      </c>
      <c r="D86" s="70">
        <f>Data!C87</f>
        <v>3.8109997706252019E-3</v>
      </c>
      <c r="E86" s="68">
        <f>Data!D87</f>
        <v>1.0141213251809722E-2</v>
      </c>
      <c r="F86" s="79">
        <f t="shared" si="17"/>
        <v>1.0421952577085833</v>
      </c>
      <c r="G86" s="77">
        <f t="shared" si="18"/>
        <v>1.0934900370342597</v>
      </c>
      <c r="H86" s="49" t="str">
        <f t="shared" si="14"/>
        <v/>
      </c>
      <c r="I86" s="62" t="str">
        <f t="shared" si="15"/>
        <v/>
      </c>
      <c r="Q86" s="38">
        <v>82</v>
      </c>
      <c r="R86" s="84">
        <f t="shared" si="19"/>
        <v>7</v>
      </c>
      <c r="S86" s="88">
        <f>Data!G87</f>
        <v>3.3367574091586415E-3</v>
      </c>
      <c r="T86" s="79">
        <f t="shared" si="20"/>
        <v>1.031355414052848</v>
      </c>
      <c r="U86" s="46" t="str">
        <f t="shared" si="21"/>
        <v/>
      </c>
    </row>
    <row r="87" spans="2:21" x14ac:dyDescent="0.25">
      <c r="B87" s="38">
        <v>83</v>
      </c>
      <c r="C87" s="73">
        <f t="shared" si="16"/>
        <v>7</v>
      </c>
      <c r="D87" s="70">
        <f>Data!C88</f>
        <v>3.7773435437194378E-3</v>
      </c>
      <c r="E87" s="68">
        <f>Data!D88</f>
        <v>5.9971659655885679E-3</v>
      </c>
      <c r="F87" s="79">
        <f t="shared" si="17"/>
        <v>1.0461319872365837</v>
      </c>
      <c r="G87" s="77">
        <f t="shared" si="18"/>
        <v>1.1000478782680718</v>
      </c>
      <c r="H87" s="49" t="str">
        <f t="shared" si="14"/>
        <v/>
      </c>
      <c r="I87" s="62" t="str">
        <f t="shared" si="15"/>
        <v/>
      </c>
      <c r="Q87" s="38">
        <v>83</v>
      </c>
      <c r="R87" s="84">
        <f t="shared" si="19"/>
        <v>7</v>
      </c>
      <c r="S87" s="88">
        <f>Data!G88</f>
        <v>2.4886145734064717E-3</v>
      </c>
      <c r="T87" s="79">
        <f t="shared" si="20"/>
        <v>1.0339220601666215</v>
      </c>
      <c r="U87" s="46" t="str">
        <f t="shared" si="21"/>
        <v/>
      </c>
    </row>
    <row r="88" spans="2:21" x14ac:dyDescent="0.25">
      <c r="B88" s="38">
        <v>84</v>
      </c>
      <c r="C88" s="73">
        <f t="shared" si="16"/>
        <v>7</v>
      </c>
      <c r="D88" s="70">
        <f>Data!C89</f>
        <v>3.8875580316895687E-3</v>
      </c>
      <c r="E88" s="68">
        <f>Data!D89</f>
        <v>9.0592282704630225E-3</v>
      </c>
      <c r="F88" s="79">
        <f t="shared" si="17"/>
        <v>1.0501988860457727</v>
      </c>
      <c r="G88" s="77">
        <f t="shared" si="18"/>
        <v>1.110013463105741</v>
      </c>
      <c r="H88" s="49">
        <f t="shared" si="14"/>
        <v>5.0198886045772717E-2</v>
      </c>
      <c r="I88" s="62">
        <f t="shared" si="15"/>
        <v>0.11001346310574101</v>
      </c>
      <c r="Q88" s="38">
        <v>84</v>
      </c>
      <c r="R88" s="84">
        <f t="shared" si="19"/>
        <v>7</v>
      </c>
      <c r="S88" s="88">
        <f>Data!G89</f>
        <v>3.0200853312185296E-3</v>
      </c>
      <c r="T88" s="79">
        <f t="shared" si="20"/>
        <v>1.0370445930141539</v>
      </c>
      <c r="U88" s="46">
        <f t="shared" si="21"/>
        <v>3.7044593014153859E-2</v>
      </c>
    </row>
    <row r="89" spans="2:21" x14ac:dyDescent="0.25">
      <c r="B89" s="38">
        <v>85</v>
      </c>
      <c r="C89" s="73">
        <f t="shared" si="16"/>
        <v>8</v>
      </c>
      <c r="D89" s="70">
        <f>Data!C90</f>
        <v>3.9880065428577064E-3</v>
      </c>
      <c r="E89" s="68">
        <f>Data!D90</f>
        <v>9.5098898428869812E-3</v>
      </c>
      <c r="F89" s="79">
        <f t="shared" si="17"/>
        <v>1.0039880065428577</v>
      </c>
      <c r="G89" s="77">
        <f t="shared" si="18"/>
        <v>1.0095098898428869</v>
      </c>
      <c r="H89" s="49" t="str">
        <f t="shared" si="14"/>
        <v/>
      </c>
      <c r="I89" s="62" t="str">
        <f t="shared" si="15"/>
        <v/>
      </c>
      <c r="Q89" s="38">
        <v>85</v>
      </c>
      <c r="R89" s="84">
        <f t="shared" si="19"/>
        <v>8</v>
      </c>
      <c r="S89" s="88">
        <f>Data!G90</f>
        <v>2.6354499542001796E-3</v>
      </c>
      <c r="T89" s="79">
        <f t="shared" si="20"/>
        <v>1.0026354499542003</v>
      </c>
      <c r="U89" s="46" t="str">
        <f t="shared" si="21"/>
        <v/>
      </c>
    </row>
    <row r="90" spans="2:21" x14ac:dyDescent="0.25">
      <c r="B90" s="38">
        <v>86</v>
      </c>
      <c r="C90" s="73">
        <f t="shared" si="16"/>
        <v>8</v>
      </c>
      <c r="D90" s="70">
        <f>Data!C91</f>
        <v>3.9630806453870406E-3</v>
      </c>
      <c r="E90" s="68">
        <f>Data!D91</f>
        <v>1.1893035660567493E-2</v>
      </c>
      <c r="F90" s="79">
        <f t="shared" si="17"/>
        <v>1.0079668919797884</v>
      </c>
      <c r="G90" s="77">
        <f t="shared" si="18"/>
        <v>1.0215160269624839</v>
      </c>
      <c r="H90" s="49" t="str">
        <f t="shared" si="14"/>
        <v/>
      </c>
      <c r="I90" s="62" t="str">
        <f t="shared" si="15"/>
        <v/>
      </c>
      <c r="Q90" s="38">
        <v>86</v>
      </c>
      <c r="R90" s="84">
        <f t="shared" si="19"/>
        <v>8</v>
      </c>
      <c r="S90" s="88">
        <f>Data!G91</f>
        <v>2.5466863882932953E-3</v>
      </c>
      <c r="T90" s="79">
        <f t="shared" si="20"/>
        <v>1.005188848007019</v>
      </c>
      <c r="U90" s="46" t="str">
        <f t="shared" si="21"/>
        <v/>
      </c>
    </row>
    <row r="91" spans="2:21" x14ac:dyDescent="0.25">
      <c r="B91" s="38">
        <v>87</v>
      </c>
      <c r="C91" s="73">
        <f t="shared" si="16"/>
        <v>8</v>
      </c>
      <c r="D91" s="70">
        <f>Data!C92</f>
        <v>4.811013352900728E-3</v>
      </c>
      <c r="E91" s="68">
        <f>Data!D92</f>
        <v>1.1354485133193195E-2</v>
      </c>
      <c r="F91" s="79">
        <f t="shared" si="17"/>
        <v>1.0128162341563849</v>
      </c>
      <c r="G91" s="77">
        <f t="shared" si="18"/>
        <v>1.033114815503948</v>
      </c>
      <c r="H91" s="49" t="str">
        <f t="shared" si="14"/>
        <v/>
      </c>
      <c r="I91" s="62" t="str">
        <f t="shared" si="15"/>
        <v/>
      </c>
      <c r="Q91" s="38">
        <v>87</v>
      </c>
      <c r="R91" s="84">
        <f t="shared" si="19"/>
        <v>8</v>
      </c>
      <c r="S91" s="88">
        <f>Data!G92</f>
        <v>2.6281480423476977E-3</v>
      </c>
      <c r="T91" s="79">
        <f t="shared" si="20"/>
        <v>1.0078306331100986</v>
      </c>
      <c r="U91" s="46" t="str">
        <f t="shared" si="21"/>
        <v/>
      </c>
    </row>
    <row r="92" spans="2:21" x14ac:dyDescent="0.25">
      <c r="B92" s="38">
        <v>88</v>
      </c>
      <c r="C92" s="73">
        <f t="shared" si="16"/>
        <v>8</v>
      </c>
      <c r="D92" s="70">
        <f>Data!C93</f>
        <v>3.9674748479198952E-3</v>
      </c>
      <c r="E92" s="68">
        <f>Data!D93</f>
        <v>1.0096258754551854E-2</v>
      </c>
      <c r="F92" s="79">
        <f t="shared" si="17"/>
        <v>1.0168345570909654</v>
      </c>
      <c r="G92" s="77">
        <f t="shared" si="18"/>
        <v>1.043545410004437</v>
      </c>
      <c r="H92" s="49" t="str">
        <f t="shared" si="14"/>
        <v/>
      </c>
      <c r="I92" s="62" t="str">
        <f t="shared" si="15"/>
        <v/>
      </c>
      <c r="Q92" s="38">
        <v>88</v>
      </c>
      <c r="R92" s="84">
        <f t="shared" si="19"/>
        <v>8</v>
      </c>
      <c r="S92" s="88">
        <f>Data!G93</f>
        <v>3.0423857667155564E-3</v>
      </c>
      <c r="T92" s="79">
        <f t="shared" si="20"/>
        <v>1.0108968426835325</v>
      </c>
      <c r="U92" s="46" t="str">
        <f t="shared" si="21"/>
        <v/>
      </c>
    </row>
    <row r="93" spans="2:21" x14ac:dyDescent="0.25">
      <c r="B93" s="38">
        <v>89</v>
      </c>
      <c r="C93" s="73">
        <f t="shared" si="16"/>
        <v>8</v>
      </c>
      <c r="D93" s="70">
        <f>Data!C94</f>
        <v>3.8152747648534349E-3</v>
      </c>
      <c r="E93" s="68">
        <f>Data!D94</f>
        <v>6.1373427736272149E-3</v>
      </c>
      <c r="F93" s="79">
        <f t="shared" si="17"/>
        <v>1.0207140603166656</v>
      </c>
      <c r="G93" s="77">
        <f t="shared" si="18"/>
        <v>1.0499500058854796</v>
      </c>
      <c r="H93" s="49" t="str">
        <f t="shared" si="14"/>
        <v/>
      </c>
      <c r="I93" s="62" t="str">
        <f t="shared" si="15"/>
        <v/>
      </c>
      <c r="Q93" s="38">
        <v>89</v>
      </c>
      <c r="R93" s="84">
        <f t="shared" si="19"/>
        <v>8</v>
      </c>
      <c r="S93" s="88">
        <f>Data!G94</f>
        <v>2.5313349290624339E-3</v>
      </c>
      <c r="T93" s="79">
        <f t="shared" si="20"/>
        <v>1.0134557611710961</v>
      </c>
      <c r="U93" s="46" t="str">
        <f t="shared" si="21"/>
        <v/>
      </c>
    </row>
    <row r="94" spans="2:21" x14ac:dyDescent="0.25">
      <c r="B94" s="38">
        <v>90</v>
      </c>
      <c r="C94" s="73">
        <f t="shared" si="16"/>
        <v>8</v>
      </c>
      <c r="D94" s="70">
        <f>Data!C95</f>
        <v>4.2304904274777667E-3</v>
      </c>
      <c r="E94" s="68">
        <f>Data!D95</f>
        <v>7.8584703679719474E-3</v>
      </c>
      <c r="F94" s="79">
        <f t="shared" si="17"/>
        <v>1.0250321813780272</v>
      </c>
      <c r="G94" s="77">
        <f t="shared" si="18"/>
        <v>1.0582010068945826</v>
      </c>
      <c r="H94" s="49" t="str">
        <f t="shared" si="14"/>
        <v/>
      </c>
      <c r="I94" s="62" t="str">
        <f t="shared" si="15"/>
        <v/>
      </c>
      <c r="Q94" s="38">
        <v>90</v>
      </c>
      <c r="R94" s="84">
        <f t="shared" si="19"/>
        <v>8</v>
      </c>
      <c r="S94" s="88">
        <f>Data!G95</f>
        <v>3.296523756581279E-3</v>
      </c>
      <c r="T94" s="79">
        <f t="shared" si="20"/>
        <v>1.0167966421640406</v>
      </c>
      <c r="U94" s="46" t="str">
        <f t="shared" si="21"/>
        <v/>
      </c>
    </row>
    <row r="95" spans="2:21" x14ac:dyDescent="0.25">
      <c r="B95" s="38">
        <v>91</v>
      </c>
      <c r="C95" s="73">
        <f t="shared" si="16"/>
        <v>8</v>
      </c>
      <c r="D95" s="70">
        <f>Data!C96</f>
        <v>3.9238192388168901E-3</v>
      </c>
      <c r="E95" s="68">
        <f>Data!D96</f>
        <v>1.0137282967235255E-2</v>
      </c>
      <c r="F95" s="79">
        <f t="shared" si="17"/>
        <v>1.0290542223717247</v>
      </c>
      <c r="G95" s="77">
        <f t="shared" si="18"/>
        <v>1.0689282899376862</v>
      </c>
      <c r="H95" s="49" t="str">
        <f t="shared" si="14"/>
        <v/>
      </c>
      <c r="I95" s="62" t="str">
        <f t="shared" si="15"/>
        <v/>
      </c>
      <c r="Q95" s="38">
        <v>91</v>
      </c>
      <c r="R95" s="84">
        <f t="shared" si="19"/>
        <v>8</v>
      </c>
      <c r="S95" s="88">
        <f>Data!G96</f>
        <v>3.0290173686036786E-3</v>
      </c>
      <c r="T95" s="79">
        <f t="shared" si="20"/>
        <v>1.0198765368534934</v>
      </c>
      <c r="U95" s="46" t="str">
        <f t="shared" si="21"/>
        <v/>
      </c>
    </row>
    <row r="96" spans="2:21" x14ac:dyDescent="0.25">
      <c r="B96" s="38">
        <v>92</v>
      </c>
      <c r="C96" s="73">
        <f t="shared" si="16"/>
        <v>8</v>
      </c>
      <c r="D96" s="70">
        <f>Data!C97</f>
        <v>3.9381594768169523E-3</v>
      </c>
      <c r="E96" s="68">
        <f>Data!D97</f>
        <v>8.7840995061272426E-3</v>
      </c>
      <c r="F96" s="79">
        <f t="shared" si="17"/>
        <v>1.0331068020097163</v>
      </c>
      <c r="G96" s="77">
        <f t="shared" si="18"/>
        <v>1.0783178624014131</v>
      </c>
      <c r="H96" s="49" t="str">
        <f t="shared" si="14"/>
        <v/>
      </c>
      <c r="I96" s="62" t="str">
        <f t="shared" si="15"/>
        <v/>
      </c>
      <c r="Q96" s="38">
        <v>92</v>
      </c>
      <c r="R96" s="84">
        <f t="shared" si="19"/>
        <v>8</v>
      </c>
      <c r="S96" s="88">
        <f>Data!G97</f>
        <v>3.9322692582434426E-3</v>
      </c>
      <c r="T96" s="79">
        <f t="shared" si="20"/>
        <v>1.0238869660065664</v>
      </c>
      <c r="U96" s="46" t="str">
        <f t="shared" si="21"/>
        <v/>
      </c>
    </row>
    <row r="97" spans="2:21" x14ac:dyDescent="0.25">
      <c r="B97" s="38">
        <v>93</v>
      </c>
      <c r="C97" s="73">
        <f t="shared" si="16"/>
        <v>8</v>
      </c>
      <c r="D97" s="70">
        <f>Data!C98</f>
        <v>3.6822739990286582E-3</v>
      </c>
      <c r="E97" s="68">
        <f>Data!D98</f>
        <v>1.0376686023105723E-2</v>
      </c>
      <c r="F97" s="79">
        <f t="shared" si="17"/>
        <v>1.0369109843249764</v>
      </c>
      <c r="G97" s="77">
        <f t="shared" si="18"/>
        <v>1.0895072282926592</v>
      </c>
      <c r="H97" s="49" t="str">
        <f t="shared" si="14"/>
        <v/>
      </c>
      <c r="I97" s="62" t="str">
        <f t="shared" si="15"/>
        <v/>
      </c>
      <c r="Q97" s="38">
        <v>93</v>
      </c>
      <c r="R97" s="84">
        <f t="shared" si="19"/>
        <v>8</v>
      </c>
      <c r="S97" s="88">
        <f>Data!G98</f>
        <v>1.7721634331517727E-3</v>
      </c>
      <c r="T97" s="79">
        <f t="shared" si="20"/>
        <v>1.025701461047404</v>
      </c>
      <c r="U97" s="46" t="str">
        <f t="shared" si="21"/>
        <v/>
      </c>
    </row>
    <row r="98" spans="2:21" x14ac:dyDescent="0.25">
      <c r="B98" s="38">
        <v>94</v>
      </c>
      <c r="C98" s="73">
        <f t="shared" si="16"/>
        <v>8</v>
      </c>
      <c r="D98" s="70">
        <f>Data!C99</f>
        <v>4.1239520090929167E-3</v>
      </c>
      <c r="E98" s="68">
        <f>Data!D99</f>
        <v>1.1857706020382473E-2</v>
      </c>
      <c r="F98" s="79">
        <f t="shared" si="17"/>
        <v>1.041187155462034</v>
      </c>
      <c r="G98" s="77">
        <f t="shared" si="18"/>
        <v>1.1024262847128352</v>
      </c>
      <c r="H98" s="49" t="str">
        <f t="shared" si="14"/>
        <v/>
      </c>
      <c r="I98" s="62" t="str">
        <f t="shared" si="15"/>
        <v/>
      </c>
      <c r="Q98" s="38">
        <v>94</v>
      </c>
      <c r="R98" s="84">
        <f t="shared" si="19"/>
        <v>8</v>
      </c>
      <c r="S98" s="88">
        <f>Data!G99</f>
        <v>3.2539044202740198E-3</v>
      </c>
      <c r="T98" s="79">
        <f t="shared" si="20"/>
        <v>1.0290389955653876</v>
      </c>
      <c r="U98" s="46" t="str">
        <f t="shared" si="21"/>
        <v/>
      </c>
    </row>
    <row r="99" spans="2:21" x14ac:dyDescent="0.25">
      <c r="B99" s="38">
        <v>95</v>
      </c>
      <c r="C99" s="73">
        <f t="shared" si="16"/>
        <v>8</v>
      </c>
      <c r="D99" s="70">
        <f>Data!C100</f>
        <v>4.494126107335043E-3</v>
      </c>
      <c r="E99" s="68">
        <f>Data!D100</f>
        <v>7.141150824555801E-3</v>
      </c>
      <c r="F99" s="79">
        <f t="shared" si="17"/>
        <v>1.0458663818400178</v>
      </c>
      <c r="G99" s="77">
        <f t="shared" si="18"/>
        <v>1.1102988770849243</v>
      </c>
      <c r="H99" s="49" t="str">
        <f t="shared" si="14"/>
        <v/>
      </c>
      <c r="I99" s="62" t="str">
        <f t="shared" si="15"/>
        <v/>
      </c>
      <c r="Q99" s="38">
        <v>95</v>
      </c>
      <c r="R99" s="84">
        <f t="shared" si="19"/>
        <v>8</v>
      </c>
      <c r="S99" s="88">
        <f>Data!G100</f>
        <v>2.8482488127186795E-3</v>
      </c>
      <c r="T99" s="79">
        <f t="shared" si="20"/>
        <v>1.0319699546627479</v>
      </c>
      <c r="U99" s="46" t="str">
        <f t="shared" si="21"/>
        <v/>
      </c>
    </row>
    <row r="100" spans="2:21" x14ac:dyDescent="0.25">
      <c r="B100" s="38">
        <v>96</v>
      </c>
      <c r="C100" s="73">
        <f t="shared" si="16"/>
        <v>8</v>
      </c>
      <c r="D100" s="70">
        <f>Data!C101</f>
        <v>3.5156095053888864E-3</v>
      </c>
      <c r="E100" s="68">
        <f>Data!D101</f>
        <v>1.3428978496560866E-2</v>
      </c>
      <c r="F100" s="79">
        <f t="shared" si="17"/>
        <v>1.0495432396333813</v>
      </c>
      <c r="G100" s="77">
        <f t="shared" si="18"/>
        <v>1.1252090568300535</v>
      </c>
      <c r="H100" s="49">
        <f t="shared" si="14"/>
        <v>4.9543239633381253E-2</v>
      </c>
      <c r="I100" s="62">
        <f t="shared" si="15"/>
        <v>0.12520905683005346</v>
      </c>
      <c r="Q100" s="38">
        <v>96</v>
      </c>
      <c r="R100" s="84">
        <f t="shared" si="19"/>
        <v>8</v>
      </c>
      <c r="S100" s="88">
        <f>Data!G101</f>
        <v>2.6526597442365217E-3</v>
      </c>
      <c r="T100" s="79">
        <f t="shared" si="20"/>
        <v>1.0347074198187434</v>
      </c>
      <c r="U100" s="46">
        <f t="shared" si="21"/>
        <v>3.4707419818743368E-2</v>
      </c>
    </row>
    <row r="101" spans="2:21" x14ac:dyDescent="0.25">
      <c r="B101" s="38">
        <v>97</v>
      </c>
      <c r="C101" s="73">
        <f t="shared" si="16"/>
        <v>9</v>
      </c>
      <c r="D101" s="70">
        <f>Data!C102</f>
        <v>4.1206080094359551E-3</v>
      </c>
      <c r="E101" s="68">
        <f>Data!D102</f>
        <v>6.9441145362571007E-3</v>
      </c>
      <c r="F101" s="79">
        <f t="shared" si="17"/>
        <v>1.004120608009436</v>
      </c>
      <c r="G101" s="77">
        <f t="shared" si="18"/>
        <v>1.0069441145362572</v>
      </c>
      <c r="H101" s="49" t="str">
        <f t="shared" si="14"/>
        <v/>
      </c>
      <c r="I101" s="62" t="str">
        <f t="shared" si="15"/>
        <v/>
      </c>
      <c r="Q101" s="38">
        <v>97</v>
      </c>
      <c r="R101" s="84">
        <f t="shared" si="19"/>
        <v>9</v>
      </c>
      <c r="S101" s="88">
        <f>Data!G102</f>
        <v>2.9592822817058515E-3</v>
      </c>
      <c r="T101" s="79">
        <f t="shared" si="20"/>
        <v>1.0029592822817059</v>
      </c>
      <c r="U101" s="46" t="str">
        <f t="shared" si="21"/>
        <v/>
      </c>
    </row>
    <row r="102" spans="2:21" x14ac:dyDescent="0.25">
      <c r="B102" s="38">
        <v>98</v>
      </c>
      <c r="C102" s="73">
        <f t="shared" si="16"/>
        <v>9</v>
      </c>
      <c r="D102" s="70">
        <f>Data!C103</f>
        <v>4.0695180037039385E-3</v>
      </c>
      <c r="E102" s="68">
        <f>Data!D103</f>
        <v>1.0517990114531825E-2</v>
      </c>
      <c r="F102" s="79">
        <f t="shared" si="17"/>
        <v>1.0082068949016207</v>
      </c>
      <c r="G102" s="77">
        <f t="shared" si="18"/>
        <v>1.0175351427788355</v>
      </c>
      <c r="H102" s="49" t="str">
        <f t="shared" si="14"/>
        <v/>
      </c>
      <c r="I102" s="62" t="str">
        <f t="shared" si="15"/>
        <v/>
      </c>
      <c r="Q102" s="38">
        <v>98</v>
      </c>
      <c r="R102" s="84">
        <f t="shared" si="19"/>
        <v>9</v>
      </c>
      <c r="S102" s="88">
        <f>Data!G103</f>
        <v>3.0583756553207841E-3</v>
      </c>
      <c r="T102" s="79">
        <f t="shared" si="20"/>
        <v>1.0060267085339143</v>
      </c>
      <c r="U102" s="46" t="str">
        <f t="shared" si="21"/>
        <v/>
      </c>
    </row>
    <row r="103" spans="2:21" x14ac:dyDescent="0.25">
      <c r="B103" s="38">
        <v>99</v>
      </c>
      <c r="C103" s="73">
        <f t="shared" si="16"/>
        <v>9</v>
      </c>
      <c r="D103" s="70">
        <f>Data!C104</f>
        <v>4.9293672093088884E-3</v>
      </c>
      <c r="E103" s="68">
        <f>Data!D104</f>
        <v>1.027211990268268E-2</v>
      </c>
      <c r="F103" s="79">
        <f t="shared" si="17"/>
        <v>1.013176716909548</v>
      </c>
      <c r="G103" s="77">
        <f t="shared" si="18"/>
        <v>1.0279873857706532</v>
      </c>
      <c r="H103" s="49" t="str">
        <f t="shared" si="14"/>
        <v/>
      </c>
      <c r="I103" s="62" t="str">
        <f t="shared" si="15"/>
        <v/>
      </c>
      <c r="Q103" s="38">
        <v>99</v>
      </c>
      <c r="R103" s="84">
        <f t="shared" si="19"/>
        <v>9</v>
      </c>
      <c r="S103" s="88">
        <f>Data!G104</f>
        <v>3.6704496174277284E-3</v>
      </c>
      <c r="T103" s="79">
        <f t="shared" si="20"/>
        <v>1.0097192788813747</v>
      </c>
      <c r="U103" s="46" t="str">
        <f t="shared" si="21"/>
        <v/>
      </c>
    </row>
    <row r="104" spans="2:21" x14ac:dyDescent="0.25">
      <c r="B104" s="38">
        <v>100</v>
      </c>
      <c r="C104" s="73">
        <f t="shared" si="16"/>
        <v>9</v>
      </c>
      <c r="D104" s="70">
        <f>Data!C105</f>
        <v>4.1867569940438184E-3</v>
      </c>
      <c r="E104" s="68">
        <f>Data!D105</f>
        <v>8.6316770159836683E-3</v>
      </c>
      <c r="F104" s="79">
        <f t="shared" si="17"/>
        <v>1.0174186416152715</v>
      </c>
      <c r="G104" s="77">
        <f t="shared" si="18"/>
        <v>1.0368606408611309</v>
      </c>
      <c r="H104" s="49" t="str">
        <f t="shared" si="14"/>
        <v/>
      </c>
      <c r="I104" s="62" t="str">
        <f t="shared" si="15"/>
        <v/>
      </c>
      <c r="Q104" s="38">
        <v>100</v>
      </c>
      <c r="R104" s="84">
        <f t="shared" si="19"/>
        <v>9</v>
      </c>
      <c r="S104" s="88">
        <f>Data!G105</f>
        <v>2.9130936967408242E-3</v>
      </c>
      <c r="T104" s="79">
        <f t="shared" si="20"/>
        <v>1.0126606857481617</v>
      </c>
      <c r="U104" s="46" t="str">
        <f t="shared" si="21"/>
        <v/>
      </c>
    </row>
    <row r="105" spans="2:21" x14ac:dyDescent="0.25">
      <c r="B105" s="38">
        <v>101</v>
      </c>
      <c r="C105" s="73">
        <f t="shared" si="16"/>
        <v>9</v>
      </c>
      <c r="D105" s="70">
        <f>Data!C106</f>
        <v>4.9044065386817546E-3</v>
      </c>
      <c r="E105" s="68">
        <f>Data!D106</f>
        <v>9.8252655971614311E-3</v>
      </c>
      <c r="F105" s="79">
        <f t="shared" si="17"/>
        <v>1.0224084762537862</v>
      </c>
      <c r="G105" s="77">
        <f t="shared" si="18"/>
        <v>1.0470480720448345</v>
      </c>
      <c r="H105" s="49" t="str">
        <f t="shared" si="14"/>
        <v/>
      </c>
      <c r="I105" s="62" t="str">
        <f t="shared" si="15"/>
        <v/>
      </c>
      <c r="Q105" s="38">
        <v>101</v>
      </c>
      <c r="R105" s="84">
        <f t="shared" si="19"/>
        <v>9</v>
      </c>
      <c r="S105" s="88">
        <f>Data!G106</f>
        <v>2.5840557161346555E-3</v>
      </c>
      <c r="T105" s="79">
        <f t="shared" si="20"/>
        <v>1.0152774573816741</v>
      </c>
      <c r="U105" s="46" t="str">
        <f t="shared" si="21"/>
        <v/>
      </c>
    </row>
    <row r="106" spans="2:21" x14ac:dyDescent="0.25">
      <c r="B106" s="38">
        <v>102</v>
      </c>
      <c r="C106" s="73">
        <f t="shared" si="16"/>
        <v>9</v>
      </c>
      <c r="D106" s="70">
        <f>Data!C107</f>
        <v>4.0721701157028743E-3</v>
      </c>
      <c r="E106" s="68">
        <f>Data!D107</f>
        <v>8.9463994271199131E-3</v>
      </c>
      <c r="F106" s="79">
        <f t="shared" si="17"/>
        <v>1.0265718974968283</v>
      </c>
      <c r="G106" s="77">
        <f t="shared" si="18"/>
        <v>1.0564153823167435</v>
      </c>
      <c r="H106" s="49" t="str">
        <f t="shared" si="14"/>
        <v/>
      </c>
      <c r="I106" s="62" t="str">
        <f t="shared" si="15"/>
        <v/>
      </c>
      <c r="Q106" s="38">
        <v>102</v>
      </c>
      <c r="R106" s="84">
        <f t="shared" si="19"/>
        <v>9</v>
      </c>
      <c r="S106" s="88">
        <f>Data!G107</f>
        <v>3.3516081370410246E-3</v>
      </c>
      <c r="T106" s="79">
        <f t="shared" si="20"/>
        <v>1.0186802695691888</v>
      </c>
      <c r="U106" s="46" t="str">
        <f t="shared" si="21"/>
        <v/>
      </c>
    </row>
    <row r="107" spans="2:21" x14ac:dyDescent="0.25">
      <c r="B107" s="38">
        <v>103</v>
      </c>
      <c r="C107" s="73">
        <f t="shared" si="16"/>
        <v>9</v>
      </c>
      <c r="D107" s="70">
        <f>Data!C108</f>
        <v>3.6711782494336428E-3</v>
      </c>
      <c r="E107" s="68">
        <f>Data!D108</f>
        <v>8.7352549693526307E-3</v>
      </c>
      <c r="F107" s="79">
        <f t="shared" si="17"/>
        <v>1.0303406259183985</v>
      </c>
      <c r="G107" s="77">
        <f t="shared" si="18"/>
        <v>1.0656434400348265</v>
      </c>
      <c r="H107" s="49" t="str">
        <f t="shared" si="14"/>
        <v/>
      </c>
      <c r="I107" s="62" t="str">
        <f t="shared" si="15"/>
        <v/>
      </c>
      <c r="Q107" s="38">
        <v>103</v>
      </c>
      <c r="R107" s="84">
        <f t="shared" si="19"/>
        <v>9</v>
      </c>
      <c r="S107" s="88">
        <f>Data!G108</f>
        <v>3.1982411215758129E-3</v>
      </c>
      <c r="T107" s="79">
        <f t="shared" si="20"/>
        <v>1.021938254697063</v>
      </c>
      <c r="U107" s="46" t="str">
        <f t="shared" si="21"/>
        <v/>
      </c>
    </row>
    <row r="108" spans="2:21" x14ac:dyDescent="0.25">
      <c r="B108" s="38">
        <v>104</v>
      </c>
      <c r="C108" s="73">
        <f t="shared" si="16"/>
        <v>9</v>
      </c>
      <c r="D108" s="70">
        <f>Data!C109</f>
        <v>3.505046940713929E-3</v>
      </c>
      <c r="E108" s="68">
        <f>Data!D109</f>
        <v>9.6434010456424371E-3</v>
      </c>
      <c r="F108" s="79">
        <f t="shared" si="17"/>
        <v>1.0339520181771669</v>
      </c>
      <c r="G108" s="77">
        <f t="shared" si="18"/>
        <v>1.0759198670987404</v>
      </c>
      <c r="H108" s="49" t="str">
        <f t="shared" si="14"/>
        <v/>
      </c>
      <c r="I108" s="62" t="str">
        <f t="shared" si="15"/>
        <v/>
      </c>
      <c r="Q108" s="38">
        <v>104</v>
      </c>
      <c r="R108" s="84">
        <f t="shared" si="19"/>
        <v>9</v>
      </c>
      <c r="S108" s="88">
        <f>Data!G109</f>
        <v>2.7995015838930505E-3</v>
      </c>
      <c r="T108" s="79">
        <f t="shared" si="20"/>
        <v>1.0247991724597283</v>
      </c>
      <c r="U108" s="46" t="str">
        <f t="shared" si="21"/>
        <v/>
      </c>
    </row>
    <row r="109" spans="2:21" x14ac:dyDescent="0.25">
      <c r="B109" s="38">
        <v>105</v>
      </c>
      <c r="C109" s="73">
        <f t="shared" si="16"/>
        <v>9</v>
      </c>
      <c r="D109" s="70">
        <f>Data!C110</f>
        <v>3.7160727054183639E-3</v>
      </c>
      <c r="E109" s="68">
        <f>Data!D110</f>
        <v>1.1297280820561053E-2</v>
      </c>
      <c r="F109" s="79">
        <f t="shared" si="17"/>
        <v>1.0377942590506273</v>
      </c>
      <c r="G109" s="77">
        <f t="shared" si="18"/>
        <v>1.0880748359777757</v>
      </c>
      <c r="H109" s="49" t="str">
        <f t="shared" si="14"/>
        <v/>
      </c>
      <c r="I109" s="62" t="str">
        <f t="shared" si="15"/>
        <v/>
      </c>
      <c r="Q109" s="38">
        <v>105</v>
      </c>
      <c r="R109" s="84">
        <f t="shared" si="19"/>
        <v>9</v>
      </c>
      <c r="S109" s="88">
        <f>Data!G110</f>
        <v>3.0392448330591507E-3</v>
      </c>
      <c r="T109" s="79">
        <f t="shared" si="20"/>
        <v>1.0279137880495499</v>
      </c>
      <c r="U109" s="46" t="str">
        <f t="shared" si="21"/>
        <v/>
      </c>
    </row>
    <row r="110" spans="2:21" x14ac:dyDescent="0.25">
      <c r="B110" s="38">
        <v>106</v>
      </c>
      <c r="C110" s="73">
        <f t="shared" si="16"/>
        <v>9</v>
      </c>
      <c r="D110" s="70">
        <f>Data!C111</f>
        <v>2.7834815887804436E-3</v>
      </c>
      <c r="E110" s="68">
        <f>Data!D111</f>
        <v>1.0811640601573193E-2</v>
      </c>
      <c r="F110" s="79">
        <f t="shared" si="17"/>
        <v>1.0406829402636366</v>
      </c>
      <c r="G110" s="77">
        <f t="shared" si="18"/>
        <v>1.0998387100519831</v>
      </c>
      <c r="H110" s="49" t="str">
        <f t="shared" si="14"/>
        <v/>
      </c>
      <c r="I110" s="62" t="str">
        <f t="shared" si="15"/>
        <v/>
      </c>
      <c r="Q110" s="38">
        <v>106</v>
      </c>
      <c r="R110" s="84">
        <f t="shared" si="19"/>
        <v>9</v>
      </c>
      <c r="S110" s="88">
        <f>Data!G111</f>
        <v>2.9746580581263751E-3</v>
      </c>
      <c r="T110" s="79">
        <f t="shared" si="20"/>
        <v>1.0309714800822307</v>
      </c>
      <c r="U110" s="46" t="str">
        <f t="shared" si="21"/>
        <v/>
      </c>
    </row>
    <row r="111" spans="2:21" x14ac:dyDescent="0.25">
      <c r="B111" s="38">
        <v>107</v>
      </c>
      <c r="C111" s="73">
        <f t="shared" si="16"/>
        <v>9</v>
      </c>
      <c r="D111" s="70">
        <f>Data!C112</f>
        <v>4.5879172863931925E-3</v>
      </c>
      <c r="E111" s="68">
        <f>Data!D112</f>
        <v>8.5732367930260213E-3</v>
      </c>
      <c r="F111" s="79">
        <f t="shared" si="17"/>
        <v>1.0454575075149266</v>
      </c>
      <c r="G111" s="77">
        <f t="shared" si="18"/>
        <v>1.1092678877473949</v>
      </c>
      <c r="H111" s="49" t="str">
        <f t="shared" si="14"/>
        <v/>
      </c>
      <c r="I111" s="62" t="str">
        <f t="shared" si="15"/>
        <v/>
      </c>
      <c r="Q111" s="38">
        <v>107</v>
      </c>
      <c r="R111" s="84">
        <f t="shared" si="19"/>
        <v>9</v>
      </c>
      <c r="S111" s="88">
        <f>Data!G112</f>
        <v>2.9590316834546631E-3</v>
      </c>
      <c r="T111" s="79">
        <f t="shared" si="20"/>
        <v>1.0340221573565322</v>
      </c>
      <c r="U111" s="46" t="str">
        <f t="shared" si="21"/>
        <v/>
      </c>
    </row>
    <row r="112" spans="2:21" x14ac:dyDescent="0.25">
      <c r="B112" s="38">
        <v>108</v>
      </c>
      <c r="C112" s="73">
        <f t="shared" si="16"/>
        <v>9</v>
      </c>
      <c r="D112" s="70">
        <f>Data!C113</f>
        <v>4.7636818236365284E-3</v>
      </c>
      <c r="E112" s="68">
        <f>Data!D113</f>
        <v>7.8978549693174034E-3</v>
      </c>
      <c r="F112" s="79">
        <f t="shared" si="17"/>
        <v>1.0504377344408597</v>
      </c>
      <c r="G112" s="77">
        <f t="shared" si="18"/>
        <v>1.1180287246469449</v>
      </c>
      <c r="H112" s="49">
        <f t="shared" si="14"/>
        <v>5.0437734440859749E-2</v>
      </c>
      <c r="I112" s="62">
        <f t="shared" si="15"/>
        <v>0.11802872464694492</v>
      </c>
      <c r="Q112" s="38">
        <v>108</v>
      </c>
      <c r="R112" s="84">
        <f t="shared" si="19"/>
        <v>9</v>
      </c>
      <c r="S112" s="88">
        <f>Data!G113</f>
        <v>3.4323236033897342E-3</v>
      </c>
      <c r="T112" s="79">
        <f t="shared" si="20"/>
        <v>1.037571256013655</v>
      </c>
      <c r="U112" s="46">
        <f t="shared" si="21"/>
        <v>3.7571256013654963E-2</v>
      </c>
    </row>
    <row r="113" spans="2:21" x14ac:dyDescent="0.25">
      <c r="B113" s="38">
        <v>109</v>
      </c>
      <c r="C113" s="73">
        <f t="shared" si="16"/>
        <v>10</v>
      </c>
      <c r="D113" s="70">
        <f>Data!C114</f>
        <v>4.8661702015205645E-3</v>
      </c>
      <c r="E113" s="68">
        <f>Data!D114</f>
        <v>1.5841448848840409E-2</v>
      </c>
      <c r="F113" s="79">
        <f t="shared" si="17"/>
        <v>1.0048661702015205</v>
      </c>
      <c r="G113" s="77">
        <f t="shared" si="18"/>
        <v>1.0158414488488403</v>
      </c>
      <c r="H113" s="49" t="str">
        <f t="shared" si="14"/>
        <v/>
      </c>
      <c r="I113" s="62" t="str">
        <f t="shared" si="15"/>
        <v/>
      </c>
      <c r="Q113" s="38">
        <v>109</v>
      </c>
      <c r="R113" s="84">
        <f t="shared" si="19"/>
        <v>10</v>
      </c>
      <c r="S113" s="88">
        <f>Data!G114</f>
        <v>2.4049045652098414E-3</v>
      </c>
      <c r="T113" s="79">
        <f t="shared" si="20"/>
        <v>1.0024049045652099</v>
      </c>
      <c r="U113" s="46" t="str">
        <f t="shared" si="21"/>
        <v/>
      </c>
    </row>
    <row r="114" spans="2:21" x14ac:dyDescent="0.25">
      <c r="B114" s="38">
        <v>110</v>
      </c>
      <c r="C114" s="73">
        <f t="shared" si="16"/>
        <v>10</v>
      </c>
      <c r="D114" s="70">
        <f>Data!C115</f>
        <v>4.2244165268663144E-3</v>
      </c>
      <c r="E114" s="68">
        <f>Data!D115</f>
        <v>1.3518283804465958E-2</v>
      </c>
      <c r="F114" s="79">
        <f t="shared" si="17"/>
        <v>1.0091111434582087</v>
      </c>
      <c r="G114" s="77">
        <f t="shared" si="18"/>
        <v>1.0295738818547189</v>
      </c>
      <c r="H114" s="49" t="str">
        <f t="shared" si="14"/>
        <v/>
      </c>
      <c r="I114" s="62" t="str">
        <f t="shared" si="15"/>
        <v/>
      </c>
      <c r="Q114" s="38">
        <v>110</v>
      </c>
      <c r="R114" s="84">
        <f t="shared" si="19"/>
        <v>10</v>
      </c>
      <c r="S114" s="88">
        <f>Data!G115</f>
        <v>3.3659179461233181E-3</v>
      </c>
      <c r="T114" s="79">
        <f t="shared" si="20"/>
        <v>1.005778917222768</v>
      </c>
      <c r="U114" s="46" t="str">
        <f t="shared" si="21"/>
        <v/>
      </c>
    </row>
    <row r="115" spans="2:21" x14ac:dyDescent="0.25">
      <c r="B115" s="38">
        <v>111</v>
      </c>
      <c r="C115" s="73">
        <f t="shared" si="16"/>
        <v>10</v>
      </c>
      <c r="D115" s="70">
        <f>Data!C116</f>
        <v>4.4442823328649768E-3</v>
      </c>
      <c r="E115" s="68">
        <f>Data!D116</f>
        <v>6.8286602921944703E-3</v>
      </c>
      <c r="F115" s="79">
        <f t="shared" si="17"/>
        <v>1.0135959182849772</v>
      </c>
      <c r="G115" s="77">
        <f t="shared" si="18"/>
        <v>1.0366044921396207</v>
      </c>
      <c r="H115" s="49" t="str">
        <f t="shared" si="14"/>
        <v/>
      </c>
      <c r="I115" s="62" t="str">
        <f t="shared" si="15"/>
        <v/>
      </c>
      <c r="Q115" s="38">
        <v>111</v>
      </c>
      <c r="R115" s="84">
        <f t="shared" si="19"/>
        <v>10</v>
      </c>
      <c r="S115" s="88">
        <f>Data!G116</f>
        <v>3.164742642436174E-3</v>
      </c>
      <c r="T115" s="79">
        <f t="shared" si="20"/>
        <v>1.0089619486509662</v>
      </c>
      <c r="U115" s="46" t="str">
        <f t="shared" si="21"/>
        <v/>
      </c>
    </row>
    <row r="116" spans="2:21" x14ac:dyDescent="0.25">
      <c r="B116" s="38">
        <v>112</v>
      </c>
      <c r="C116" s="73">
        <f t="shared" si="16"/>
        <v>10</v>
      </c>
      <c r="D116" s="70">
        <f>Data!C117</f>
        <v>4.0120319799000752E-3</v>
      </c>
      <c r="E116" s="68">
        <f>Data!D117</f>
        <v>1.1924439770764565E-2</v>
      </c>
      <c r="F116" s="79">
        <f t="shared" si="17"/>
        <v>1.0176624975238326</v>
      </c>
      <c r="G116" s="77">
        <f t="shared" si="18"/>
        <v>1.0489654199722436</v>
      </c>
      <c r="H116" s="49" t="str">
        <f t="shared" si="14"/>
        <v/>
      </c>
      <c r="I116" s="62" t="str">
        <f t="shared" si="15"/>
        <v/>
      </c>
      <c r="Q116" s="38">
        <v>112</v>
      </c>
      <c r="R116" s="84">
        <f t="shared" si="19"/>
        <v>10</v>
      </c>
      <c r="S116" s="88">
        <f>Data!G117</f>
        <v>2.5842700180425306E-3</v>
      </c>
      <c r="T116" s="79">
        <f t="shared" si="20"/>
        <v>1.0115693787642106</v>
      </c>
      <c r="U116" s="46" t="str">
        <f t="shared" si="21"/>
        <v/>
      </c>
    </row>
    <row r="117" spans="2:21" x14ac:dyDescent="0.25">
      <c r="B117" s="38">
        <v>113</v>
      </c>
      <c r="C117" s="73">
        <f t="shared" si="16"/>
        <v>10</v>
      </c>
      <c r="D117" s="70">
        <f>Data!C118</f>
        <v>4.4144039003359862E-3</v>
      </c>
      <c r="E117" s="68">
        <f>Data!D118</f>
        <v>1.1110388227601409E-2</v>
      </c>
      <c r="F117" s="79">
        <f t="shared" si="17"/>
        <v>1.0221548708221275</v>
      </c>
      <c r="G117" s="77">
        <f t="shared" si="18"/>
        <v>1.0606198330254641</v>
      </c>
      <c r="H117" s="49" t="str">
        <f t="shared" si="14"/>
        <v/>
      </c>
      <c r="I117" s="62" t="str">
        <f t="shared" si="15"/>
        <v/>
      </c>
      <c r="Q117" s="38">
        <v>113</v>
      </c>
      <c r="R117" s="84">
        <f t="shared" si="19"/>
        <v>10</v>
      </c>
      <c r="S117" s="88">
        <f>Data!G118</f>
        <v>3.3251009983677627E-3</v>
      </c>
      <c r="T117" s="79">
        <f t="shared" si="20"/>
        <v>1.0149329491154577</v>
      </c>
      <c r="U117" s="46" t="str">
        <f t="shared" si="21"/>
        <v/>
      </c>
    </row>
    <row r="118" spans="2:21" x14ac:dyDescent="0.25">
      <c r="B118" s="38">
        <v>114</v>
      </c>
      <c r="C118" s="73">
        <f t="shared" si="16"/>
        <v>10</v>
      </c>
      <c r="D118" s="70">
        <f>Data!C119</f>
        <v>4.6807018777844499E-3</v>
      </c>
      <c r="E118" s="68">
        <f>Data!D119</f>
        <v>1.1368483928707622E-2</v>
      </c>
      <c r="F118" s="79">
        <f t="shared" si="17"/>
        <v>1.026939273045371</v>
      </c>
      <c r="G118" s="77">
        <f t="shared" si="18"/>
        <v>1.0726774725516828</v>
      </c>
      <c r="H118" s="49" t="str">
        <f t="shared" si="14"/>
        <v/>
      </c>
      <c r="I118" s="62" t="str">
        <f t="shared" si="15"/>
        <v/>
      </c>
      <c r="Q118" s="38">
        <v>114</v>
      </c>
      <c r="R118" s="84">
        <f t="shared" si="19"/>
        <v>10</v>
      </c>
      <c r="S118" s="88">
        <f>Data!G119</f>
        <v>3.6957552250459183E-3</v>
      </c>
      <c r="T118" s="79">
        <f t="shared" si="20"/>
        <v>1.0186838928652224</v>
      </c>
      <c r="U118" s="46" t="str">
        <f t="shared" si="21"/>
        <v/>
      </c>
    </row>
    <row r="119" spans="2:21" x14ac:dyDescent="0.25">
      <c r="B119" s="38">
        <v>115</v>
      </c>
      <c r="C119" s="73">
        <f t="shared" si="16"/>
        <v>10</v>
      </c>
      <c r="D119" s="70">
        <f>Data!C120</f>
        <v>3.5381676095180108E-3</v>
      </c>
      <c r="E119" s="68">
        <f>Data!D120</f>
        <v>7.9665464224952798E-3</v>
      </c>
      <c r="F119" s="79">
        <f t="shared" si="17"/>
        <v>1.0305727563182021</v>
      </c>
      <c r="G119" s="77">
        <f t="shared" si="18"/>
        <v>1.0812230074331308</v>
      </c>
      <c r="H119" s="49" t="str">
        <f t="shared" si="14"/>
        <v/>
      </c>
      <c r="I119" s="62" t="str">
        <f t="shared" si="15"/>
        <v/>
      </c>
      <c r="Q119" s="38">
        <v>115</v>
      </c>
      <c r="R119" s="84">
        <f t="shared" si="19"/>
        <v>10</v>
      </c>
      <c r="S119" s="88">
        <f>Data!G120</f>
        <v>3.7139179713507561E-3</v>
      </c>
      <c r="T119" s="79">
        <f t="shared" si="20"/>
        <v>1.0224672012820601</v>
      </c>
      <c r="U119" s="46" t="str">
        <f t="shared" si="21"/>
        <v/>
      </c>
    </row>
    <row r="120" spans="2:21" x14ac:dyDescent="0.25">
      <c r="B120" s="38">
        <v>116</v>
      </c>
      <c r="C120" s="73">
        <f t="shared" si="16"/>
        <v>10</v>
      </c>
      <c r="D120" s="70">
        <f>Data!C121</f>
        <v>4.5235547173336837E-3</v>
      </c>
      <c r="E120" s="68">
        <f>Data!D121</f>
        <v>1.0609375122424887E-2</v>
      </c>
      <c r="F120" s="79">
        <f t="shared" si="17"/>
        <v>1.0352346085716009</v>
      </c>
      <c r="G120" s="77">
        <f t="shared" si="18"/>
        <v>1.0926941079099854</v>
      </c>
      <c r="H120" s="49" t="str">
        <f t="shared" si="14"/>
        <v/>
      </c>
      <c r="I120" s="62" t="str">
        <f t="shared" si="15"/>
        <v/>
      </c>
      <c r="Q120" s="38">
        <v>116</v>
      </c>
      <c r="R120" s="84">
        <f t="shared" si="19"/>
        <v>10</v>
      </c>
      <c r="S120" s="88">
        <f>Data!G121</f>
        <v>1.6625537324077829E-3</v>
      </c>
      <c r="T120" s="79">
        <f t="shared" si="20"/>
        <v>1.0241671079438162</v>
      </c>
      <c r="U120" s="46" t="str">
        <f t="shared" si="21"/>
        <v/>
      </c>
    </row>
    <row r="121" spans="2:21" x14ac:dyDescent="0.25">
      <c r="B121" s="38">
        <v>117</v>
      </c>
      <c r="C121" s="73">
        <f t="shared" si="16"/>
        <v>10</v>
      </c>
      <c r="D121" s="70">
        <f>Data!C122</f>
        <v>3.6911656036394034E-3</v>
      </c>
      <c r="E121" s="68">
        <f>Data!D122</f>
        <v>8.4183844711640098E-3</v>
      </c>
      <c r="F121" s="79">
        <f t="shared" si="17"/>
        <v>1.0390558309504574</v>
      </c>
      <c r="G121" s="77">
        <f t="shared" si="18"/>
        <v>1.1018928270197472</v>
      </c>
      <c r="H121" s="49" t="str">
        <f t="shared" si="14"/>
        <v/>
      </c>
      <c r="I121" s="62" t="str">
        <f t="shared" si="15"/>
        <v/>
      </c>
      <c r="Q121" s="38">
        <v>117</v>
      </c>
      <c r="R121" s="84">
        <f t="shared" si="19"/>
        <v>10</v>
      </c>
      <c r="S121" s="88">
        <f>Data!G122</f>
        <v>2.8760786035777141E-3</v>
      </c>
      <c r="T121" s="79">
        <f t="shared" si="20"/>
        <v>1.0271126930494614</v>
      </c>
      <c r="U121" s="46" t="str">
        <f t="shared" si="21"/>
        <v/>
      </c>
    </row>
    <row r="122" spans="2:21" x14ac:dyDescent="0.25">
      <c r="B122" s="38">
        <v>118</v>
      </c>
      <c r="C122" s="73">
        <f t="shared" si="16"/>
        <v>10</v>
      </c>
      <c r="D122" s="70">
        <f>Data!C123</f>
        <v>4.4678720804123126E-3</v>
      </c>
      <c r="E122" s="68">
        <f>Data!D123</f>
        <v>9.6358586472266826E-3</v>
      </c>
      <c r="F122" s="79">
        <f t="shared" si="17"/>
        <v>1.0436981994875505</v>
      </c>
      <c r="G122" s="77">
        <f t="shared" si="18"/>
        <v>1.1125105105453026</v>
      </c>
      <c r="H122" s="49" t="str">
        <f t="shared" si="14"/>
        <v/>
      </c>
      <c r="I122" s="62" t="str">
        <f t="shared" si="15"/>
        <v/>
      </c>
      <c r="Q122" s="38">
        <v>118</v>
      </c>
      <c r="R122" s="84">
        <f t="shared" si="19"/>
        <v>10</v>
      </c>
      <c r="S122" s="88">
        <f>Data!G123</f>
        <v>2.8499987473310012E-3</v>
      </c>
      <c r="T122" s="79">
        <f t="shared" si="20"/>
        <v>1.0300399629380201</v>
      </c>
      <c r="U122" s="46" t="str">
        <f t="shared" si="21"/>
        <v/>
      </c>
    </row>
    <row r="123" spans="2:21" x14ac:dyDescent="0.25">
      <c r="B123" s="38">
        <v>119</v>
      </c>
      <c r="C123" s="73">
        <f t="shared" si="16"/>
        <v>10</v>
      </c>
      <c r="D123" s="70">
        <f>Data!C124</f>
        <v>4.7642531523047257E-3</v>
      </c>
      <c r="E123" s="68">
        <f>Data!D124</f>
        <v>7.3653893463336128E-3</v>
      </c>
      <c r="F123" s="79">
        <f t="shared" si="17"/>
        <v>1.0486706419245138</v>
      </c>
      <c r="G123" s="77">
        <f t="shared" si="18"/>
        <v>1.1207045836073573</v>
      </c>
      <c r="H123" s="49" t="str">
        <f t="shared" si="14"/>
        <v/>
      </c>
      <c r="I123" s="62" t="str">
        <f t="shared" si="15"/>
        <v/>
      </c>
      <c r="Q123" s="38">
        <v>119</v>
      </c>
      <c r="R123" s="84">
        <f t="shared" si="19"/>
        <v>10</v>
      </c>
      <c r="S123" s="88">
        <f>Data!G124</f>
        <v>2.918960010385874E-3</v>
      </c>
      <c r="T123" s="79">
        <f t="shared" si="20"/>
        <v>1.0330466083989356</v>
      </c>
      <c r="U123" s="46" t="str">
        <f t="shared" si="21"/>
        <v/>
      </c>
    </row>
    <row r="124" spans="2:21" x14ac:dyDescent="0.25">
      <c r="B124" s="38">
        <v>120</v>
      </c>
      <c r="C124" s="73">
        <f t="shared" si="16"/>
        <v>10</v>
      </c>
      <c r="D124" s="70">
        <f>Data!C125</f>
        <v>3.7701081593742576E-3</v>
      </c>
      <c r="E124" s="68">
        <f>Data!D125</f>
        <v>1.0027337271790868E-2</v>
      </c>
      <c r="F124" s="79">
        <f t="shared" si="17"/>
        <v>1.0526242436681295</v>
      </c>
      <c r="G124" s="77">
        <f t="shared" si="18"/>
        <v>1.1319422664492302</v>
      </c>
      <c r="H124" s="49">
        <f t="shared" si="14"/>
        <v>5.2624243668129456E-2</v>
      </c>
      <c r="I124" s="62">
        <f t="shared" si="15"/>
        <v>0.13194226644923024</v>
      </c>
      <c r="Q124" s="38">
        <v>120</v>
      </c>
      <c r="R124" s="84">
        <f t="shared" si="19"/>
        <v>10</v>
      </c>
      <c r="S124" s="88">
        <f>Data!G125</f>
        <v>2.9268789486457656E-3</v>
      </c>
      <c r="T124" s="79">
        <f t="shared" si="20"/>
        <v>1.0360702107700284</v>
      </c>
      <c r="U124" s="46">
        <f t="shared" si="21"/>
        <v>3.6070210770028366E-2</v>
      </c>
    </row>
    <row r="125" spans="2:21" x14ac:dyDescent="0.25">
      <c r="B125" s="38">
        <v>121</v>
      </c>
      <c r="C125" s="73">
        <f t="shared" si="16"/>
        <v>11</v>
      </c>
      <c r="D125" s="70">
        <f>Data!C126</f>
        <v>3.809092868450702E-3</v>
      </c>
      <c r="E125" s="68">
        <f>Data!D126</f>
        <v>9.3183060913342337E-3</v>
      </c>
      <c r="F125" s="79">
        <f t="shared" si="17"/>
        <v>1.0038090928684507</v>
      </c>
      <c r="G125" s="77">
        <f t="shared" si="18"/>
        <v>1.0093183060913342</v>
      </c>
      <c r="H125" s="49" t="str">
        <f t="shared" si="14"/>
        <v/>
      </c>
      <c r="I125" s="62" t="str">
        <f t="shared" si="15"/>
        <v/>
      </c>
      <c r="Q125" s="38">
        <v>121</v>
      </c>
      <c r="R125" s="84">
        <f t="shared" si="19"/>
        <v>11</v>
      </c>
      <c r="S125" s="88">
        <f>Data!G126</f>
        <v>3.632097581649044E-3</v>
      </c>
      <c r="T125" s="79">
        <f t="shared" si="20"/>
        <v>1.0036320975816491</v>
      </c>
      <c r="U125" s="46" t="str">
        <f t="shared" si="21"/>
        <v/>
      </c>
    </row>
    <row r="126" spans="2:21" x14ac:dyDescent="0.25">
      <c r="B126" s="38">
        <v>122</v>
      </c>
      <c r="C126" s="73">
        <f t="shared" si="16"/>
        <v>11</v>
      </c>
      <c r="D126" s="70">
        <f>Data!C127</f>
        <v>4.0137708265233184E-3</v>
      </c>
      <c r="E126" s="68">
        <f>Data!D127</f>
        <v>7.6190301997708159E-3</v>
      </c>
      <c r="F126" s="79">
        <f t="shared" si="17"/>
        <v>1.0078381525208049</v>
      </c>
      <c r="G126" s="77">
        <f t="shared" si="18"/>
        <v>1.0170083327466255</v>
      </c>
      <c r="H126" s="49" t="str">
        <f t="shared" si="14"/>
        <v/>
      </c>
      <c r="I126" s="62" t="str">
        <f t="shared" si="15"/>
        <v/>
      </c>
      <c r="Q126" s="38">
        <v>122</v>
      </c>
      <c r="R126" s="84">
        <f t="shared" si="19"/>
        <v>11</v>
      </c>
      <c r="S126" s="88">
        <f>Data!G127</f>
        <v>3.0939507428987892E-3</v>
      </c>
      <c r="T126" s="79">
        <f t="shared" si="20"/>
        <v>1.006737285855559</v>
      </c>
      <c r="U126" s="46" t="str">
        <f t="shared" si="21"/>
        <v/>
      </c>
    </row>
    <row r="127" spans="2:21" x14ac:dyDescent="0.25">
      <c r="B127" s="38">
        <v>123</v>
      </c>
      <c r="C127" s="73">
        <f t="shared" si="16"/>
        <v>11</v>
      </c>
      <c r="D127" s="70">
        <f>Data!C128</f>
        <v>4.1958800723752377E-3</v>
      </c>
      <c r="E127" s="68">
        <f>Data!D128</f>
        <v>1.0860106440388017E-2</v>
      </c>
      <c r="F127" s="79">
        <f t="shared" si="17"/>
        <v>1.0120669205411463</v>
      </c>
      <c r="G127" s="77">
        <f t="shared" si="18"/>
        <v>1.0280531514910154</v>
      </c>
      <c r="H127" s="49" t="str">
        <f t="shared" si="14"/>
        <v/>
      </c>
      <c r="I127" s="62" t="str">
        <f t="shared" si="15"/>
        <v/>
      </c>
      <c r="Q127" s="38">
        <v>123</v>
      </c>
      <c r="R127" s="84">
        <f t="shared" si="19"/>
        <v>11</v>
      </c>
      <c r="S127" s="88">
        <f>Data!G128</f>
        <v>3.1582529370331896E-3</v>
      </c>
      <c r="T127" s="79">
        <f t="shared" si="20"/>
        <v>1.0099168168454331</v>
      </c>
      <c r="U127" s="46" t="str">
        <f t="shared" si="21"/>
        <v/>
      </c>
    </row>
    <row r="128" spans="2:21" x14ac:dyDescent="0.25">
      <c r="B128" s="38">
        <v>124</v>
      </c>
      <c r="C128" s="73">
        <f t="shared" si="16"/>
        <v>11</v>
      </c>
      <c r="D128" s="70">
        <f>Data!C129</f>
        <v>3.7403760586707819E-3</v>
      </c>
      <c r="E128" s="68">
        <f>Data!D129</f>
        <v>1.2370218226007536E-2</v>
      </c>
      <c r="F128" s="79">
        <f t="shared" si="17"/>
        <v>1.0158524314205111</v>
      </c>
      <c r="G128" s="77">
        <f t="shared" si="18"/>
        <v>1.040770393322894</v>
      </c>
      <c r="H128" s="49" t="str">
        <f t="shared" si="14"/>
        <v/>
      </c>
      <c r="I128" s="62" t="str">
        <f t="shared" si="15"/>
        <v/>
      </c>
      <c r="Q128" s="38">
        <v>124</v>
      </c>
      <c r="R128" s="84">
        <f t="shared" si="19"/>
        <v>11</v>
      </c>
      <c r="S128" s="88">
        <f>Data!G129</f>
        <v>2.0759013999215514E-3</v>
      </c>
      <c r="T128" s="79">
        <f t="shared" si="20"/>
        <v>1.0120133045793269</v>
      </c>
      <c r="U128" s="46" t="str">
        <f t="shared" si="21"/>
        <v/>
      </c>
    </row>
    <row r="129" spans="2:21" x14ac:dyDescent="0.25">
      <c r="B129" s="38">
        <v>125</v>
      </c>
      <c r="C129" s="73">
        <f t="shared" si="16"/>
        <v>11</v>
      </c>
      <c r="D129" s="70">
        <f>Data!C130</f>
        <v>3.9149600624724945E-3</v>
      </c>
      <c r="E129" s="68">
        <f>Data!D130</f>
        <v>9.1822592765503953E-3</v>
      </c>
      <c r="F129" s="79">
        <f t="shared" si="17"/>
        <v>1.0198294531188881</v>
      </c>
      <c r="G129" s="77">
        <f t="shared" si="18"/>
        <v>1.0503270169217422</v>
      </c>
      <c r="H129" s="49" t="str">
        <f t="shared" si="14"/>
        <v/>
      </c>
      <c r="I129" s="62" t="str">
        <f t="shared" si="15"/>
        <v/>
      </c>
      <c r="Q129" s="38">
        <v>125</v>
      </c>
      <c r="R129" s="84">
        <f t="shared" si="19"/>
        <v>11</v>
      </c>
      <c r="S129" s="88">
        <f>Data!G130</f>
        <v>2.692469842449351E-3</v>
      </c>
      <c r="T129" s="79">
        <f t="shared" si="20"/>
        <v>1.0147381198820642</v>
      </c>
      <c r="U129" s="46" t="str">
        <f t="shared" si="21"/>
        <v/>
      </c>
    </row>
    <row r="130" spans="2:21" x14ac:dyDescent="0.25">
      <c r="B130" s="38">
        <v>126</v>
      </c>
      <c r="C130" s="73">
        <f t="shared" si="16"/>
        <v>11</v>
      </c>
      <c r="D130" s="70">
        <f>Data!C131</f>
        <v>4.6960218191899675E-3</v>
      </c>
      <c r="E130" s="68">
        <f>Data!D131</f>
        <v>7.5309007479545925E-3</v>
      </c>
      <c r="F130" s="79">
        <f t="shared" si="17"/>
        <v>1.024618594482587</v>
      </c>
      <c r="G130" s="77">
        <f t="shared" si="18"/>
        <v>1.0582369254390749</v>
      </c>
      <c r="H130" s="49" t="str">
        <f t="shared" si="14"/>
        <v/>
      </c>
      <c r="I130" s="62" t="str">
        <f t="shared" si="15"/>
        <v/>
      </c>
      <c r="Q130" s="38">
        <v>126</v>
      </c>
      <c r="R130" s="84">
        <f t="shared" si="19"/>
        <v>11</v>
      </c>
      <c r="S130" s="88">
        <f>Data!G131</f>
        <v>3.0490086853431401E-3</v>
      </c>
      <c r="T130" s="79">
        <f t="shared" si="20"/>
        <v>1.0178320652229333</v>
      </c>
      <c r="U130" s="46" t="str">
        <f t="shared" si="21"/>
        <v/>
      </c>
    </row>
    <row r="131" spans="2:21" x14ac:dyDescent="0.25">
      <c r="B131" s="38">
        <v>127</v>
      </c>
      <c r="C131" s="73">
        <f t="shared" si="16"/>
        <v>11</v>
      </c>
      <c r="D131" s="70">
        <f>Data!C132</f>
        <v>4.2179715536901415E-3</v>
      </c>
      <c r="E131" s="68">
        <f>Data!D132</f>
        <v>1.3094427785479187E-2</v>
      </c>
      <c r="F131" s="79">
        <f t="shared" si="17"/>
        <v>1.0289404065674965</v>
      </c>
      <c r="G131" s="77">
        <f t="shared" si="18"/>
        <v>1.0720939324391643</v>
      </c>
      <c r="H131" s="49" t="str">
        <f t="shared" si="14"/>
        <v/>
      </c>
      <c r="I131" s="62" t="str">
        <f t="shared" si="15"/>
        <v/>
      </c>
      <c r="Q131" s="38">
        <v>127</v>
      </c>
      <c r="R131" s="84">
        <f t="shared" si="19"/>
        <v>11</v>
      </c>
      <c r="S131" s="88">
        <f>Data!G132</f>
        <v>3.4265310647718311E-3</v>
      </c>
      <c r="T131" s="79">
        <f t="shared" si="20"/>
        <v>1.0213196984131405</v>
      </c>
      <c r="U131" s="46" t="str">
        <f t="shared" si="21"/>
        <v/>
      </c>
    </row>
    <row r="132" spans="2:21" x14ac:dyDescent="0.25">
      <c r="B132" s="38">
        <v>128</v>
      </c>
      <c r="C132" s="73">
        <f t="shared" si="16"/>
        <v>11</v>
      </c>
      <c r="D132" s="70">
        <f>Data!C133</f>
        <v>4.0566292053682883E-3</v>
      </c>
      <c r="E132" s="68">
        <f>Data!D133</f>
        <v>9.1527666945496241E-3</v>
      </c>
      <c r="F132" s="79">
        <f t="shared" si="17"/>
        <v>1.0331144362713618</v>
      </c>
      <c r="G132" s="77">
        <f t="shared" si="18"/>
        <v>1.0819065580774223</v>
      </c>
      <c r="H132" s="49" t="str">
        <f t="shared" si="14"/>
        <v/>
      </c>
      <c r="I132" s="62" t="str">
        <f t="shared" si="15"/>
        <v/>
      </c>
      <c r="Q132" s="38">
        <v>128</v>
      </c>
      <c r="R132" s="84">
        <f t="shared" si="19"/>
        <v>11</v>
      </c>
      <c r="S132" s="88">
        <f>Data!G133</f>
        <v>2.9012833893985687E-3</v>
      </c>
      <c r="T132" s="79">
        <f t="shared" si="20"/>
        <v>1.0242828362894123</v>
      </c>
      <c r="U132" s="46" t="str">
        <f t="shared" si="21"/>
        <v/>
      </c>
    </row>
    <row r="133" spans="2:21" x14ac:dyDescent="0.25">
      <c r="B133" s="38">
        <v>129</v>
      </c>
      <c r="C133" s="73">
        <f t="shared" si="16"/>
        <v>11</v>
      </c>
      <c r="D133" s="70">
        <f>Data!C134</f>
        <v>3.9802787253466797E-3</v>
      </c>
      <c r="E133" s="68">
        <f>Data!D134</f>
        <v>1.0143367193088542E-2</v>
      </c>
      <c r="F133" s="79">
        <f t="shared" si="17"/>
        <v>1.0372265196829011</v>
      </c>
      <c r="G133" s="77">
        <f t="shared" si="18"/>
        <v>1.0928807335646122</v>
      </c>
      <c r="H133" s="49" t="str">
        <f t="shared" si="14"/>
        <v/>
      </c>
      <c r="I133" s="62" t="str">
        <f t="shared" si="15"/>
        <v/>
      </c>
      <c r="Q133" s="38">
        <v>129</v>
      </c>
      <c r="R133" s="84">
        <f t="shared" si="19"/>
        <v>11</v>
      </c>
      <c r="S133" s="88">
        <f>Data!G134</f>
        <v>2.6169082173259414E-3</v>
      </c>
      <c r="T133" s="79">
        <f t="shared" si="20"/>
        <v>1.0269632904605641</v>
      </c>
      <c r="U133" s="46" t="str">
        <f t="shared" si="21"/>
        <v/>
      </c>
    </row>
    <row r="134" spans="2:21" x14ac:dyDescent="0.25">
      <c r="B134" s="38">
        <v>130</v>
      </c>
      <c r="C134" s="73">
        <f t="shared" si="16"/>
        <v>11</v>
      </c>
      <c r="D134" s="70">
        <f>Data!C135</f>
        <v>3.9907202470424461E-3</v>
      </c>
      <c r="E134" s="68">
        <f>Data!D135</f>
        <v>8.0079373831810404E-3</v>
      </c>
      <c r="F134" s="79">
        <f t="shared" si="17"/>
        <v>1.0413658005557691</v>
      </c>
      <c r="G134" s="77">
        <f t="shared" si="18"/>
        <v>1.1016324540462825</v>
      </c>
      <c r="H134" s="49" t="str">
        <f t="shared" ref="H134:H197" si="22">IF(C134&lt;&gt;C135,F134-1,"")</f>
        <v/>
      </c>
      <c r="I134" s="62" t="str">
        <f t="shared" ref="I134:I197" si="23">IF(C135&lt;&gt;C134,G134-1,"")</f>
        <v/>
      </c>
      <c r="Q134" s="38">
        <v>130</v>
      </c>
      <c r="R134" s="84">
        <f t="shared" si="19"/>
        <v>11</v>
      </c>
      <c r="S134" s="88">
        <f>Data!G135</f>
        <v>2.712188555801999E-3</v>
      </c>
      <c r="T134" s="79">
        <f t="shared" si="20"/>
        <v>1.0297486085441798</v>
      </c>
      <c r="U134" s="46" t="str">
        <f t="shared" si="21"/>
        <v/>
      </c>
    </row>
    <row r="135" spans="2:21" x14ac:dyDescent="0.25">
      <c r="B135" s="38">
        <v>131</v>
      </c>
      <c r="C135" s="73">
        <f t="shared" ref="C135:C198" si="24">IF(MOD(B134,12)=0,C134+1,C134)</f>
        <v>11</v>
      </c>
      <c r="D135" s="70">
        <f>Data!C136</f>
        <v>3.7579054719940877E-3</v>
      </c>
      <c r="E135" s="68">
        <f>Data!D136</f>
        <v>9.0488007141442343E-3</v>
      </c>
      <c r="F135" s="79">
        <f t="shared" ref="F135:F198" si="25">IF(MOD(B134,12)=0,1+D135,(1+D135)*F134)</f>
        <v>1.0452791547960252</v>
      </c>
      <c r="G135" s="77">
        <f t="shared" ref="G135:G198" si="26">IF(MOD(B134,12)=0,1+E135,(1+E135)*G134)</f>
        <v>1.1116009065831811</v>
      </c>
      <c r="H135" s="49" t="str">
        <f t="shared" si="22"/>
        <v/>
      </c>
      <c r="I135" s="62" t="str">
        <f t="shared" si="23"/>
        <v/>
      </c>
      <c r="Q135" s="38">
        <v>131</v>
      </c>
      <c r="R135" s="84">
        <f t="shared" ref="R135:R198" si="27">IF(MOD(Q134,12)=0,R134+1,R134)</f>
        <v>11</v>
      </c>
      <c r="S135" s="88">
        <f>Data!G136</f>
        <v>2.6628105554972691E-3</v>
      </c>
      <c r="T135" s="79">
        <f t="shared" ref="T135:T198" si="28">IF(MOD(Q134,12)=0,1+S135,(1+S135)*T134)</f>
        <v>1.03249063400852</v>
      </c>
      <c r="U135" s="46" t="str">
        <f t="shared" ref="U135:U198" si="29">IF(R135&lt;&gt;R136,T135-1,"")</f>
        <v/>
      </c>
    </row>
    <row r="136" spans="2:21" x14ac:dyDescent="0.25">
      <c r="B136" s="38">
        <v>132</v>
      </c>
      <c r="C136" s="73">
        <f t="shared" si="24"/>
        <v>11</v>
      </c>
      <c r="D136" s="70">
        <f>Data!C137</f>
        <v>4.1689330603369547E-3</v>
      </c>
      <c r="E136" s="68">
        <f>Data!D137</f>
        <v>1.0857694023751391E-2</v>
      </c>
      <c r="F136" s="79">
        <f t="shared" si="25"/>
        <v>1.0496368536217353</v>
      </c>
      <c r="G136" s="77">
        <f t="shared" si="26"/>
        <v>1.123670329103386</v>
      </c>
      <c r="H136" s="49">
        <f t="shared" si="22"/>
        <v>4.9636853621735311E-2</v>
      </c>
      <c r="I136" s="62">
        <f t="shared" si="23"/>
        <v>0.12367032910338605</v>
      </c>
      <c r="Q136" s="38">
        <v>132</v>
      </c>
      <c r="R136" s="84">
        <f t="shared" si="27"/>
        <v>11</v>
      </c>
      <c r="S136" s="88">
        <f>Data!G137</f>
        <v>3.0332382473489323E-3</v>
      </c>
      <c r="T136" s="79">
        <f t="shared" si="28"/>
        <v>1.0356224240896243</v>
      </c>
      <c r="U136" s="46">
        <f t="shared" si="29"/>
        <v>3.5622424089624349E-2</v>
      </c>
    </row>
    <row r="137" spans="2:21" x14ac:dyDescent="0.25">
      <c r="B137" s="38">
        <v>133</v>
      </c>
      <c r="C137" s="73">
        <f t="shared" si="24"/>
        <v>12</v>
      </c>
      <c r="D137" s="70">
        <f>Data!C138</f>
        <v>3.4493964583824487E-3</v>
      </c>
      <c r="E137" s="68">
        <f>Data!D138</f>
        <v>1.0237558744305274E-2</v>
      </c>
      <c r="F137" s="79">
        <f t="shared" si="25"/>
        <v>1.0034493964583824</v>
      </c>
      <c r="G137" s="77">
        <f t="shared" si="26"/>
        <v>1.0102375587443053</v>
      </c>
      <c r="H137" s="49" t="str">
        <f t="shared" si="22"/>
        <v/>
      </c>
      <c r="I137" s="62" t="str">
        <f t="shared" si="23"/>
        <v/>
      </c>
      <c r="Q137" s="38">
        <v>133</v>
      </c>
      <c r="R137" s="84">
        <f t="shared" si="27"/>
        <v>12</v>
      </c>
      <c r="S137" s="88">
        <f>Data!G138</f>
        <v>2.5132071261091001E-3</v>
      </c>
      <c r="T137" s="79">
        <f t="shared" si="28"/>
        <v>1.0025132071261091</v>
      </c>
      <c r="U137" s="46" t="str">
        <f t="shared" si="29"/>
        <v/>
      </c>
    </row>
    <row r="138" spans="2:21" x14ac:dyDescent="0.25">
      <c r="B138" s="38">
        <v>134</v>
      </c>
      <c r="C138" s="73">
        <f t="shared" si="24"/>
        <v>12</v>
      </c>
      <c r="D138" s="70">
        <f>Data!C139</f>
        <v>4.3137685320316045E-3</v>
      </c>
      <c r="E138" s="68">
        <f>Data!D139</f>
        <v>7.3311726833510411E-3</v>
      </c>
      <c r="F138" s="79">
        <f t="shared" si="25"/>
        <v>1.0077780448883107</v>
      </c>
      <c r="G138" s="77">
        <f t="shared" si="26"/>
        <v>1.017643784738667</v>
      </c>
      <c r="H138" s="49" t="str">
        <f t="shared" si="22"/>
        <v/>
      </c>
      <c r="I138" s="62" t="str">
        <f t="shared" si="23"/>
        <v/>
      </c>
      <c r="Q138" s="38">
        <v>134</v>
      </c>
      <c r="R138" s="84">
        <f t="shared" si="27"/>
        <v>12</v>
      </c>
      <c r="S138" s="88">
        <f>Data!G139</f>
        <v>3.5967765039243912E-3</v>
      </c>
      <c r="T138" s="79">
        <f t="shared" si="28"/>
        <v>1.0061190230743742</v>
      </c>
      <c r="U138" s="46" t="str">
        <f t="shared" si="29"/>
        <v/>
      </c>
    </row>
    <row r="139" spans="2:21" x14ac:dyDescent="0.25">
      <c r="B139" s="38">
        <v>135</v>
      </c>
      <c r="C139" s="73">
        <f t="shared" si="24"/>
        <v>12</v>
      </c>
      <c r="D139" s="70">
        <f>Data!C140</f>
        <v>4.5023963697241884E-3</v>
      </c>
      <c r="E139" s="68">
        <f>Data!D140</f>
        <v>9.9173164616136369E-3</v>
      </c>
      <c r="F139" s="79">
        <f t="shared" si="25"/>
        <v>1.0123154610991034</v>
      </c>
      <c r="G139" s="77">
        <f t="shared" si="26"/>
        <v>1.0277360801971145</v>
      </c>
      <c r="H139" s="49" t="str">
        <f t="shared" si="22"/>
        <v/>
      </c>
      <c r="I139" s="62" t="str">
        <f t="shared" si="23"/>
        <v/>
      </c>
      <c r="Q139" s="38">
        <v>135</v>
      </c>
      <c r="R139" s="84">
        <f t="shared" si="27"/>
        <v>12</v>
      </c>
      <c r="S139" s="88">
        <f>Data!G140</f>
        <v>3.1135969727183435E-3</v>
      </c>
      <c r="T139" s="79">
        <f t="shared" si="28"/>
        <v>1.0092516722188127</v>
      </c>
      <c r="U139" s="46" t="str">
        <f t="shared" si="29"/>
        <v/>
      </c>
    </row>
    <row r="140" spans="2:21" x14ac:dyDescent="0.25">
      <c r="B140" s="38">
        <v>136</v>
      </c>
      <c r="C140" s="73">
        <f t="shared" si="24"/>
        <v>12</v>
      </c>
      <c r="D140" s="70">
        <f>Data!C141</f>
        <v>3.852289701755828E-3</v>
      </c>
      <c r="E140" s="68">
        <f>Data!D141</f>
        <v>1.1711855765188815E-2</v>
      </c>
      <c r="F140" s="79">
        <f t="shared" si="25"/>
        <v>1.0162151935248238</v>
      </c>
      <c r="G140" s="77">
        <f t="shared" si="26"/>
        <v>1.0397727769330636</v>
      </c>
      <c r="H140" s="49" t="str">
        <f t="shared" si="22"/>
        <v/>
      </c>
      <c r="I140" s="62" t="str">
        <f t="shared" si="23"/>
        <v/>
      </c>
      <c r="Q140" s="38">
        <v>136</v>
      </c>
      <c r="R140" s="84">
        <f t="shared" si="27"/>
        <v>12</v>
      </c>
      <c r="S140" s="88">
        <f>Data!G141</f>
        <v>2.3982767569278871E-3</v>
      </c>
      <c r="T140" s="79">
        <f t="shared" si="28"/>
        <v>1.0116721370461859</v>
      </c>
      <c r="U140" s="46" t="str">
        <f t="shared" si="29"/>
        <v/>
      </c>
    </row>
    <row r="141" spans="2:21" x14ac:dyDescent="0.25">
      <c r="B141" s="38">
        <v>137</v>
      </c>
      <c r="C141" s="73">
        <f t="shared" si="24"/>
        <v>12</v>
      </c>
      <c r="D141" s="70">
        <f>Data!C142</f>
        <v>4.1274622527274303E-3</v>
      </c>
      <c r="E141" s="68">
        <f>Data!D142</f>
        <v>9.5022310158055633E-3</v>
      </c>
      <c r="F141" s="79">
        <f t="shared" si="25"/>
        <v>1.0204095833767457</v>
      </c>
      <c r="G141" s="77">
        <f t="shared" si="26"/>
        <v>1.0496529380634272</v>
      </c>
      <c r="H141" s="49" t="str">
        <f t="shared" si="22"/>
        <v/>
      </c>
      <c r="I141" s="62" t="str">
        <f t="shared" si="23"/>
        <v/>
      </c>
      <c r="Q141" s="38">
        <v>137</v>
      </c>
      <c r="R141" s="84">
        <f t="shared" si="27"/>
        <v>12</v>
      </c>
      <c r="S141" s="88">
        <f>Data!G142</f>
        <v>3.0721217532768464E-3</v>
      </c>
      <c r="T141" s="79">
        <f t="shared" si="28"/>
        <v>1.0147801170255895</v>
      </c>
      <c r="U141" s="46" t="str">
        <f t="shared" si="29"/>
        <v/>
      </c>
    </row>
    <row r="142" spans="2:21" x14ac:dyDescent="0.25">
      <c r="B142" s="38">
        <v>138</v>
      </c>
      <c r="C142" s="73">
        <f t="shared" si="24"/>
        <v>12</v>
      </c>
      <c r="D142" s="70">
        <f>Data!C143</f>
        <v>4.1427462392593069E-3</v>
      </c>
      <c r="E142" s="68">
        <f>Data!D143</f>
        <v>9.5482694062816072E-3</v>
      </c>
      <c r="F142" s="79">
        <f t="shared" si="25"/>
        <v>1.024636881340784</v>
      </c>
      <c r="G142" s="77">
        <f t="shared" si="26"/>
        <v>1.0596753070991518</v>
      </c>
      <c r="H142" s="49" t="str">
        <f t="shared" si="22"/>
        <v/>
      </c>
      <c r="I142" s="62" t="str">
        <f t="shared" si="23"/>
        <v/>
      </c>
      <c r="Q142" s="38">
        <v>138</v>
      </c>
      <c r="R142" s="84">
        <f t="shared" si="27"/>
        <v>12</v>
      </c>
      <c r="S142" s="88">
        <f>Data!G143</f>
        <v>2.8266106518301409E-3</v>
      </c>
      <c r="T142" s="79">
        <f t="shared" si="28"/>
        <v>1.0176485053136395</v>
      </c>
      <c r="U142" s="46" t="str">
        <f t="shared" si="29"/>
        <v/>
      </c>
    </row>
    <row r="143" spans="2:21" x14ac:dyDescent="0.25">
      <c r="B143" s="38">
        <v>139</v>
      </c>
      <c r="C143" s="73">
        <f t="shared" si="24"/>
        <v>12</v>
      </c>
      <c r="D143" s="70">
        <f>Data!C144</f>
        <v>4.5078381631210576E-3</v>
      </c>
      <c r="E143" s="68">
        <f>Data!D144</f>
        <v>1.2054200582684003E-2</v>
      </c>
      <c r="F143" s="79">
        <f t="shared" si="25"/>
        <v>1.0292557785778331</v>
      </c>
      <c r="G143" s="77">
        <f t="shared" si="26"/>
        <v>1.0724488458034422</v>
      </c>
      <c r="H143" s="49" t="str">
        <f t="shared" si="22"/>
        <v/>
      </c>
      <c r="I143" s="62" t="str">
        <f t="shared" si="23"/>
        <v/>
      </c>
      <c r="Q143" s="38">
        <v>139</v>
      </c>
      <c r="R143" s="84">
        <f t="shared" si="27"/>
        <v>12</v>
      </c>
      <c r="S143" s="88">
        <f>Data!G144</f>
        <v>3.4495154019059623E-3</v>
      </c>
      <c r="T143" s="79">
        <f t="shared" si="28"/>
        <v>1.0211588995064453</v>
      </c>
      <c r="U143" s="46" t="str">
        <f t="shared" si="29"/>
        <v/>
      </c>
    </row>
    <row r="144" spans="2:21" x14ac:dyDescent="0.25">
      <c r="B144" s="38">
        <v>140</v>
      </c>
      <c r="C144" s="73">
        <f t="shared" si="24"/>
        <v>12</v>
      </c>
      <c r="D144" s="70">
        <f>Data!C145</f>
        <v>4.2539016028593805E-3</v>
      </c>
      <c r="E144" s="68">
        <f>Data!D145</f>
        <v>7.1577487624651269E-3</v>
      </c>
      <c r="F144" s="79">
        <f t="shared" si="25"/>
        <v>1.0336341313840776</v>
      </c>
      <c r="G144" s="77">
        <f t="shared" si="26"/>
        <v>1.0801251652022992</v>
      </c>
      <c r="H144" s="49" t="str">
        <f t="shared" si="22"/>
        <v/>
      </c>
      <c r="I144" s="62" t="str">
        <f t="shared" si="23"/>
        <v/>
      </c>
      <c r="Q144" s="38">
        <v>140</v>
      </c>
      <c r="R144" s="84">
        <f t="shared" si="27"/>
        <v>12</v>
      </c>
      <c r="S144" s="88">
        <f>Data!G145</f>
        <v>3.0777511864129685E-3</v>
      </c>
      <c r="T144" s="79">
        <f t="shared" si="28"/>
        <v>1.0243017725209176</v>
      </c>
      <c r="U144" s="46" t="str">
        <f t="shared" si="29"/>
        <v/>
      </c>
    </row>
    <row r="145" spans="2:21" x14ac:dyDescent="0.25">
      <c r="B145" s="38">
        <v>141</v>
      </c>
      <c r="C145" s="73">
        <f t="shared" si="24"/>
        <v>12</v>
      </c>
      <c r="D145" s="70">
        <f>Data!C146</f>
        <v>3.9539833039342652E-3</v>
      </c>
      <c r="E145" s="68">
        <f>Data!D146</f>
        <v>1.3177902808009501E-2</v>
      </c>
      <c r="F145" s="79">
        <f t="shared" si="25"/>
        <v>1.0377211034819469</v>
      </c>
      <c r="G145" s="77">
        <f t="shared" si="26"/>
        <v>1.0943589496498203</v>
      </c>
      <c r="H145" s="49" t="str">
        <f t="shared" si="22"/>
        <v/>
      </c>
      <c r="I145" s="62" t="str">
        <f t="shared" si="23"/>
        <v/>
      </c>
      <c r="Q145" s="38">
        <v>141</v>
      </c>
      <c r="R145" s="84">
        <f t="shared" si="27"/>
        <v>12</v>
      </c>
      <c r="S145" s="88">
        <f>Data!G146</f>
        <v>3.4279737258953065E-3</v>
      </c>
      <c r="T145" s="79">
        <f t="shared" si="28"/>
        <v>1.0278130520845072</v>
      </c>
      <c r="U145" s="46" t="str">
        <f t="shared" si="29"/>
        <v/>
      </c>
    </row>
    <row r="146" spans="2:21" x14ac:dyDescent="0.25">
      <c r="B146" s="38">
        <v>142</v>
      </c>
      <c r="C146" s="73">
        <f t="shared" si="24"/>
        <v>12</v>
      </c>
      <c r="D146" s="70">
        <f>Data!C147</f>
        <v>4.7183599051122491E-3</v>
      </c>
      <c r="E146" s="68">
        <f>Data!D147</f>
        <v>9.4657170611358674E-3</v>
      </c>
      <c r="F146" s="79">
        <f t="shared" si="25"/>
        <v>1.0426174451293049</v>
      </c>
      <c r="G146" s="77">
        <f t="shared" si="26"/>
        <v>1.1047178418305272</v>
      </c>
      <c r="H146" s="49" t="str">
        <f t="shared" si="22"/>
        <v/>
      </c>
      <c r="I146" s="62" t="str">
        <f t="shared" si="23"/>
        <v/>
      </c>
      <c r="Q146" s="38">
        <v>142</v>
      </c>
      <c r="R146" s="84">
        <f t="shared" si="27"/>
        <v>12</v>
      </c>
      <c r="S146" s="88">
        <f>Data!G147</f>
        <v>2.6130185874430859E-3</v>
      </c>
      <c r="T146" s="79">
        <f t="shared" si="28"/>
        <v>1.0304987466940208</v>
      </c>
      <c r="U146" s="46" t="str">
        <f t="shared" si="29"/>
        <v/>
      </c>
    </row>
    <row r="147" spans="2:21" x14ac:dyDescent="0.25">
      <c r="B147" s="38">
        <v>143</v>
      </c>
      <c r="C147" s="73">
        <f t="shared" si="24"/>
        <v>12</v>
      </c>
      <c r="D147" s="70">
        <f>Data!C148</f>
        <v>4.2245263675510401E-3</v>
      </c>
      <c r="E147" s="68">
        <f>Data!D148</f>
        <v>8.6277584569718607E-3</v>
      </c>
      <c r="F147" s="79">
        <f t="shared" si="25"/>
        <v>1.0470220100175225</v>
      </c>
      <c r="G147" s="77">
        <f t="shared" si="26"/>
        <v>1.1142490805329481</v>
      </c>
      <c r="H147" s="49" t="str">
        <f t="shared" si="22"/>
        <v/>
      </c>
      <c r="I147" s="62" t="str">
        <f t="shared" si="23"/>
        <v/>
      </c>
      <c r="Q147" s="38">
        <v>143</v>
      </c>
      <c r="R147" s="84">
        <f t="shared" si="27"/>
        <v>12</v>
      </c>
      <c r="S147" s="88">
        <f>Data!G148</f>
        <v>3.278211460974663E-3</v>
      </c>
      <c r="T147" s="79">
        <f t="shared" si="28"/>
        <v>1.0338769394959531</v>
      </c>
      <c r="U147" s="46" t="str">
        <f t="shared" si="29"/>
        <v/>
      </c>
    </row>
    <row r="148" spans="2:21" x14ac:dyDescent="0.25">
      <c r="B148" s="38">
        <v>144</v>
      </c>
      <c r="C148" s="73">
        <f t="shared" si="24"/>
        <v>12</v>
      </c>
      <c r="D148" s="70">
        <f>Data!C149</f>
        <v>4.2227087395115175E-3</v>
      </c>
      <c r="E148" s="68">
        <f>Data!D149</f>
        <v>9.1827799389107966E-3</v>
      </c>
      <c r="F148" s="79">
        <f t="shared" si="25"/>
        <v>1.0514432790096844</v>
      </c>
      <c r="G148" s="77">
        <f t="shared" si="26"/>
        <v>1.1244809846366159</v>
      </c>
      <c r="H148" s="49">
        <f t="shared" si="22"/>
        <v>5.1443279009684373E-2</v>
      </c>
      <c r="I148" s="62">
        <f t="shared" si="23"/>
        <v>0.12448098463661594</v>
      </c>
      <c r="Q148" s="38">
        <v>144</v>
      </c>
      <c r="R148" s="84">
        <f t="shared" si="27"/>
        <v>12</v>
      </c>
      <c r="S148" s="88">
        <f>Data!G149</f>
        <v>2.8108691132439326E-3</v>
      </c>
      <c r="T148" s="79">
        <f t="shared" si="28"/>
        <v>1.0367830322520775</v>
      </c>
      <c r="U148" s="46">
        <f t="shared" si="29"/>
        <v>3.6783032252077463E-2</v>
      </c>
    </row>
    <row r="149" spans="2:21" x14ac:dyDescent="0.25">
      <c r="B149" s="38">
        <v>145</v>
      </c>
      <c r="C149" s="73">
        <f t="shared" si="24"/>
        <v>13</v>
      </c>
      <c r="D149" s="70">
        <f>Data!C150</f>
        <v>4.3416601715269487E-3</v>
      </c>
      <c r="E149" s="68">
        <f>Data!D150</f>
        <v>1.0811557000420462E-2</v>
      </c>
      <c r="F149" s="79">
        <f t="shared" si="25"/>
        <v>1.0043416601715269</v>
      </c>
      <c r="G149" s="77">
        <f t="shared" si="26"/>
        <v>1.0108115570004204</v>
      </c>
      <c r="H149" s="49" t="str">
        <f t="shared" si="22"/>
        <v/>
      </c>
      <c r="I149" s="62" t="str">
        <f t="shared" si="23"/>
        <v/>
      </c>
      <c r="Q149" s="38">
        <v>145</v>
      </c>
      <c r="R149" s="84">
        <f t="shared" si="27"/>
        <v>13</v>
      </c>
      <c r="S149" s="88">
        <f>Data!G150</f>
        <v>3.117150239286823E-3</v>
      </c>
      <c r="T149" s="79">
        <f t="shared" si="28"/>
        <v>1.0031171502392868</v>
      </c>
      <c r="U149" s="46" t="str">
        <f t="shared" si="29"/>
        <v/>
      </c>
    </row>
    <row r="150" spans="2:21" x14ac:dyDescent="0.25">
      <c r="B150" s="38">
        <v>146</v>
      </c>
      <c r="C150" s="73">
        <f t="shared" si="24"/>
        <v>13</v>
      </c>
      <c r="D150" s="70">
        <f>Data!C151</f>
        <v>4.2732491771343565E-3</v>
      </c>
      <c r="E150" s="68">
        <f>Data!D151</f>
        <v>9.624357054603962E-3</v>
      </c>
      <c r="F150" s="79">
        <f t="shared" si="25"/>
        <v>1.0086334623444169</v>
      </c>
      <c r="G150" s="77">
        <f t="shared" si="26"/>
        <v>1.0205399683399126</v>
      </c>
      <c r="H150" s="49" t="str">
        <f t="shared" si="22"/>
        <v/>
      </c>
      <c r="I150" s="62" t="str">
        <f t="shared" si="23"/>
        <v/>
      </c>
      <c r="Q150" s="38">
        <v>146</v>
      </c>
      <c r="R150" s="84">
        <f t="shared" si="27"/>
        <v>13</v>
      </c>
      <c r="S150" s="88">
        <f>Data!G151</f>
        <v>2.8849148643455471E-3</v>
      </c>
      <c r="T150" s="79">
        <f t="shared" si="28"/>
        <v>1.0060110578166921</v>
      </c>
      <c r="U150" s="46" t="str">
        <f t="shared" si="29"/>
        <v/>
      </c>
    </row>
    <row r="151" spans="2:21" x14ac:dyDescent="0.25">
      <c r="B151" s="38">
        <v>147</v>
      </c>
      <c r="C151" s="73">
        <f t="shared" si="24"/>
        <v>13</v>
      </c>
      <c r="D151" s="70">
        <f>Data!C152</f>
        <v>4.0685520400587294E-3</v>
      </c>
      <c r="E151" s="68">
        <f>Data!D152</f>
        <v>9.8568563758548531E-3</v>
      </c>
      <c r="F151" s="79">
        <f t="shared" si="25"/>
        <v>1.0127371400753098</v>
      </c>
      <c r="G151" s="77">
        <f t="shared" si="26"/>
        <v>1.0305992842336584</v>
      </c>
      <c r="H151" s="49" t="str">
        <f t="shared" si="22"/>
        <v/>
      </c>
      <c r="I151" s="62" t="str">
        <f t="shared" si="23"/>
        <v/>
      </c>
      <c r="Q151" s="38">
        <v>147</v>
      </c>
      <c r="R151" s="84">
        <f t="shared" si="27"/>
        <v>13</v>
      </c>
      <c r="S151" s="88">
        <f>Data!G152</f>
        <v>2.7445522893756484E-3</v>
      </c>
      <c r="T151" s="79">
        <f t="shared" si="28"/>
        <v>1.0087721077685601</v>
      </c>
      <c r="U151" s="46" t="str">
        <f t="shared" si="29"/>
        <v/>
      </c>
    </row>
    <row r="152" spans="2:21" x14ac:dyDescent="0.25">
      <c r="B152" s="38">
        <v>148</v>
      </c>
      <c r="C152" s="73">
        <f t="shared" si="24"/>
        <v>13</v>
      </c>
      <c r="D152" s="70">
        <f>Data!C153</f>
        <v>3.4828145787249177E-3</v>
      </c>
      <c r="E152" s="68">
        <f>Data!D153</f>
        <v>9.9008927142391484E-3</v>
      </c>
      <c r="F152" s="79">
        <f t="shared" si="25"/>
        <v>1.0162643157511801</v>
      </c>
      <c r="G152" s="77">
        <f t="shared" si="26"/>
        <v>1.0408031371782276</v>
      </c>
      <c r="H152" s="49" t="str">
        <f t="shared" si="22"/>
        <v/>
      </c>
      <c r="I152" s="62" t="str">
        <f t="shared" si="23"/>
        <v/>
      </c>
      <c r="Q152" s="38">
        <v>148</v>
      </c>
      <c r="R152" s="84">
        <f t="shared" si="27"/>
        <v>13</v>
      </c>
      <c r="S152" s="88">
        <f>Data!G153</f>
        <v>3.466021330577202E-3</v>
      </c>
      <c r="T152" s="79">
        <f t="shared" si="28"/>
        <v>1.0122685334117774</v>
      </c>
      <c r="U152" s="46" t="str">
        <f t="shared" si="29"/>
        <v/>
      </c>
    </row>
    <row r="153" spans="2:21" x14ac:dyDescent="0.25">
      <c r="B153" s="38">
        <v>149</v>
      </c>
      <c r="C153" s="73">
        <f t="shared" si="24"/>
        <v>13</v>
      </c>
      <c r="D153" s="70">
        <f>Data!C154</f>
        <v>4.2104493949015722E-3</v>
      </c>
      <c r="E153" s="68">
        <f>Data!D154</f>
        <v>9.1209270992107586E-3</v>
      </c>
      <c r="F153" s="79">
        <f t="shared" si="25"/>
        <v>1.0205432452244947</v>
      </c>
      <c r="G153" s="77">
        <f t="shared" si="26"/>
        <v>1.0502962267170601</v>
      </c>
      <c r="H153" s="49" t="str">
        <f t="shared" si="22"/>
        <v/>
      </c>
      <c r="I153" s="62" t="str">
        <f t="shared" si="23"/>
        <v/>
      </c>
      <c r="Q153" s="38">
        <v>149</v>
      </c>
      <c r="R153" s="84">
        <f t="shared" si="27"/>
        <v>13</v>
      </c>
      <c r="S153" s="88">
        <f>Data!G154</f>
        <v>2.8435241351647978E-3</v>
      </c>
      <c r="T153" s="79">
        <f t="shared" si="28"/>
        <v>1.0151469434178015</v>
      </c>
      <c r="U153" s="46" t="str">
        <f t="shared" si="29"/>
        <v/>
      </c>
    </row>
    <row r="154" spans="2:21" x14ac:dyDescent="0.25">
      <c r="B154" s="38">
        <v>150</v>
      </c>
      <c r="C154" s="73">
        <f t="shared" si="24"/>
        <v>13</v>
      </c>
      <c r="D154" s="70">
        <f>Data!C155</f>
        <v>3.3780832302996956E-3</v>
      </c>
      <c r="E154" s="68">
        <f>Data!D155</f>
        <v>9.8732637465186925E-3</v>
      </c>
      <c r="F154" s="79">
        <f t="shared" si="25"/>
        <v>1.0239907252469831</v>
      </c>
      <c r="G154" s="77">
        <f t="shared" si="26"/>
        <v>1.0606660783754109</v>
      </c>
      <c r="H154" s="49" t="str">
        <f t="shared" si="22"/>
        <v/>
      </c>
      <c r="I154" s="62" t="str">
        <f t="shared" si="23"/>
        <v/>
      </c>
      <c r="Q154" s="38">
        <v>150</v>
      </c>
      <c r="R154" s="84">
        <f t="shared" si="27"/>
        <v>13</v>
      </c>
      <c r="S154" s="88">
        <f>Data!G155</f>
        <v>3.2451052097063823E-3</v>
      </c>
      <c r="T154" s="79">
        <f t="shared" si="28"/>
        <v>1.0184412020525042</v>
      </c>
      <c r="U154" s="46" t="str">
        <f t="shared" si="29"/>
        <v/>
      </c>
    </row>
    <row r="155" spans="2:21" x14ac:dyDescent="0.25">
      <c r="B155" s="38">
        <v>151</v>
      </c>
      <c r="C155" s="73">
        <f t="shared" si="24"/>
        <v>13</v>
      </c>
      <c r="D155" s="70">
        <f>Data!C156</f>
        <v>4.7433981739248982E-3</v>
      </c>
      <c r="E155" s="68">
        <f>Data!D156</f>
        <v>7.5975774786339644E-3</v>
      </c>
      <c r="F155" s="79">
        <f t="shared" si="25"/>
        <v>1.0288479209832357</v>
      </c>
      <c r="G155" s="77">
        <f t="shared" si="26"/>
        <v>1.0687245710848268</v>
      </c>
      <c r="H155" s="49" t="str">
        <f t="shared" si="22"/>
        <v/>
      </c>
      <c r="I155" s="62" t="str">
        <f t="shared" si="23"/>
        <v/>
      </c>
      <c r="Q155" s="38">
        <v>151</v>
      </c>
      <c r="R155" s="84">
        <f t="shared" si="27"/>
        <v>13</v>
      </c>
      <c r="S155" s="88">
        <f>Data!G156</f>
        <v>3.1781700233158156E-3</v>
      </c>
      <c r="T155" s="79">
        <f t="shared" si="28"/>
        <v>1.0216779813513772</v>
      </c>
      <c r="U155" s="46" t="str">
        <f t="shared" si="29"/>
        <v/>
      </c>
    </row>
    <row r="156" spans="2:21" x14ac:dyDescent="0.25">
      <c r="B156" s="38">
        <v>152</v>
      </c>
      <c r="C156" s="73">
        <f t="shared" si="24"/>
        <v>13</v>
      </c>
      <c r="D156" s="70">
        <f>Data!C157</f>
        <v>3.7696840048129818E-3</v>
      </c>
      <c r="E156" s="68">
        <f>Data!D157</f>
        <v>8.9036157205378587E-3</v>
      </c>
      <c r="F156" s="79">
        <f t="shared" si="25"/>
        <v>1.0327263525343513</v>
      </c>
      <c r="G156" s="77">
        <f t="shared" si="26"/>
        <v>1.0782400839768627</v>
      </c>
      <c r="H156" s="49" t="str">
        <f t="shared" si="22"/>
        <v/>
      </c>
      <c r="I156" s="62" t="str">
        <f t="shared" si="23"/>
        <v/>
      </c>
      <c r="Q156" s="38">
        <v>152</v>
      </c>
      <c r="R156" s="84">
        <f t="shared" si="27"/>
        <v>13</v>
      </c>
      <c r="S156" s="88">
        <f>Data!G157</f>
        <v>3.2849769905851697E-3</v>
      </c>
      <c r="T156" s="79">
        <f t="shared" si="28"/>
        <v>1.0250341700119039</v>
      </c>
      <c r="U156" s="46" t="str">
        <f t="shared" si="29"/>
        <v/>
      </c>
    </row>
    <row r="157" spans="2:21" x14ac:dyDescent="0.25">
      <c r="B157" s="38">
        <v>153</v>
      </c>
      <c r="C157" s="73">
        <f t="shared" si="24"/>
        <v>13</v>
      </c>
      <c r="D157" s="70">
        <f>Data!C158</f>
        <v>4.5124343561366307E-3</v>
      </c>
      <c r="E157" s="68">
        <f>Data!D158</f>
        <v>8.7283329470208698E-3</v>
      </c>
      <c r="F157" s="79">
        <f t="shared" si="25"/>
        <v>1.0373864624080151</v>
      </c>
      <c r="G157" s="77">
        <f t="shared" si="26"/>
        <v>1.0876513224266364</v>
      </c>
      <c r="H157" s="49" t="str">
        <f t="shared" si="22"/>
        <v/>
      </c>
      <c r="I157" s="62" t="str">
        <f t="shared" si="23"/>
        <v/>
      </c>
      <c r="Q157" s="38">
        <v>153</v>
      </c>
      <c r="R157" s="84">
        <f t="shared" si="27"/>
        <v>13</v>
      </c>
      <c r="S157" s="88">
        <f>Data!G158</f>
        <v>2.3055410076822788E-3</v>
      </c>
      <c r="T157" s="79">
        <f t="shared" si="28"/>
        <v>1.0273974283251419</v>
      </c>
      <c r="U157" s="46" t="str">
        <f t="shared" si="29"/>
        <v/>
      </c>
    </row>
    <row r="158" spans="2:21" x14ac:dyDescent="0.25">
      <c r="B158" s="38">
        <v>154</v>
      </c>
      <c r="C158" s="73">
        <f t="shared" si="24"/>
        <v>13</v>
      </c>
      <c r="D158" s="70">
        <f>Data!C159</f>
        <v>3.9927225428745723E-3</v>
      </c>
      <c r="E158" s="68">
        <f>Data!D159</f>
        <v>8.1393680325138173E-3</v>
      </c>
      <c r="F158" s="79">
        <f t="shared" si="25"/>
        <v>1.0415284587221445</v>
      </c>
      <c r="G158" s="77">
        <f t="shared" si="26"/>
        <v>1.0965041168309173</v>
      </c>
      <c r="H158" s="49" t="str">
        <f t="shared" si="22"/>
        <v/>
      </c>
      <c r="I158" s="62" t="str">
        <f t="shared" si="23"/>
        <v/>
      </c>
      <c r="Q158" s="38">
        <v>154</v>
      </c>
      <c r="R158" s="84">
        <f t="shared" si="27"/>
        <v>13</v>
      </c>
      <c r="S158" s="88">
        <f>Data!G159</f>
        <v>2.2407166666831664E-3</v>
      </c>
      <c r="T158" s="79">
        <f t="shared" si="28"/>
        <v>1.0296995348660976</v>
      </c>
      <c r="U158" s="46" t="str">
        <f t="shared" si="29"/>
        <v/>
      </c>
    </row>
    <row r="159" spans="2:21" x14ac:dyDescent="0.25">
      <c r="B159" s="38">
        <v>155</v>
      </c>
      <c r="C159" s="73">
        <f t="shared" si="24"/>
        <v>13</v>
      </c>
      <c r="D159" s="70">
        <f>Data!C160</f>
        <v>3.7573583866864456E-3</v>
      </c>
      <c r="E159" s="68">
        <f>Data!D160</f>
        <v>5.6914272553478164E-3</v>
      </c>
      <c r="F159" s="79">
        <f t="shared" si="25"/>
        <v>1.0454418544114967</v>
      </c>
      <c r="G159" s="77">
        <f t="shared" si="26"/>
        <v>1.10274479024705</v>
      </c>
      <c r="H159" s="49" t="str">
        <f t="shared" si="22"/>
        <v/>
      </c>
      <c r="I159" s="62" t="str">
        <f t="shared" si="23"/>
        <v/>
      </c>
      <c r="Q159" s="38">
        <v>155</v>
      </c>
      <c r="R159" s="84">
        <f t="shared" si="27"/>
        <v>13</v>
      </c>
      <c r="S159" s="88">
        <f>Data!G160</f>
        <v>2.523783488475232E-3</v>
      </c>
      <c r="T159" s="79">
        <f t="shared" si="28"/>
        <v>1.0322982735502833</v>
      </c>
      <c r="U159" s="46" t="str">
        <f t="shared" si="29"/>
        <v/>
      </c>
    </row>
    <row r="160" spans="2:21" x14ac:dyDescent="0.25">
      <c r="B160" s="38">
        <v>156</v>
      </c>
      <c r="C160" s="73">
        <f t="shared" si="24"/>
        <v>13</v>
      </c>
      <c r="D160" s="70">
        <f>Data!C161</f>
        <v>4.0718380075993755E-3</v>
      </c>
      <c r="E160" s="68">
        <f>Data!D161</f>
        <v>9.6704068680460806E-3</v>
      </c>
      <c r="F160" s="79">
        <f t="shared" si="25"/>
        <v>1.0496987242890248</v>
      </c>
      <c r="G160" s="77">
        <f t="shared" si="26"/>
        <v>1.113408781040357</v>
      </c>
      <c r="H160" s="49">
        <f t="shared" si="22"/>
        <v>4.9698724289024776E-2</v>
      </c>
      <c r="I160" s="62">
        <f t="shared" si="23"/>
        <v>0.11340878104035701</v>
      </c>
      <c r="Q160" s="38">
        <v>156</v>
      </c>
      <c r="R160" s="84">
        <f t="shared" si="27"/>
        <v>13</v>
      </c>
      <c r="S160" s="88">
        <f>Data!G161</f>
        <v>2.7738962333719005E-3</v>
      </c>
      <c r="T160" s="79">
        <f t="shared" si="28"/>
        <v>1.0351617618430007</v>
      </c>
      <c r="U160" s="46">
        <f t="shared" si="29"/>
        <v>3.5161761843000683E-2</v>
      </c>
    </row>
    <row r="161" spans="2:21" x14ac:dyDescent="0.25">
      <c r="B161" s="38">
        <v>157</v>
      </c>
      <c r="C161" s="73">
        <f t="shared" si="24"/>
        <v>14</v>
      </c>
      <c r="D161" s="70">
        <f>Data!C162</f>
        <v>3.6304730913882411E-3</v>
      </c>
      <c r="E161" s="68">
        <f>Data!D162</f>
        <v>1.1752509422036452E-2</v>
      </c>
      <c r="F161" s="79">
        <f t="shared" si="25"/>
        <v>1.0036304730913883</v>
      </c>
      <c r="G161" s="77">
        <f t="shared" si="26"/>
        <v>1.0117525094220365</v>
      </c>
      <c r="H161" s="49" t="str">
        <f t="shared" si="22"/>
        <v/>
      </c>
      <c r="I161" s="62" t="str">
        <f t="shared" si="23"/>
        <v/>
      </c>
      <c r="Q161" s="38">
        <v>157</v>
      </c>
      <c r="R161" s="84">
        <f t="shared" si="27"/>
        <v>14</v>
      </c>
      <c r="S161" s="88">
        <f>Data!G162</f>
        <v>3.7867421297737825E-3</v>
      </c>
      <c r="T161" s="79">
        <f t="shared" si="28"/>
        <v>1.0037867421297737</v>
      </c>
      <c r="U161" s="46" t="str">
        <f t="shared" si="29"/>
        <v/>
      </c>
    </row>
    <row r="162" spans="2:21" x14ac:dyDescent="0.25">
      <c r="B162" s="38">
        <v>158</v>
      </c>
      <c r="C162" s="73">
        <f t="shared" si="24"/>
        <v>14</v>
      </c>
      <c r="D162" s="70">
        <f>Data!C163</f>
        <v>3.6888268752865343E-3</v>
      </c>
      <c r="E162" s="68">
        <f>Data!D163</f>
        <v>8.9322416543963119E-3</v>
      </c>
      <c r="F162" s="79">
        <f t="shared" si="25"/>
        <v>1.0073326921533845</v>
      </c>
      <c r="G162" s="77">
        <f t="shared" si="26"/>
        <v>1.0207897273306359</v>
      </c>
      <c r="H162" s="49" t="str">
        <f t="shared" si="22"/>
        <v/>
      </c>
      <c r="I162" s="62" t="str">
        <f t="shared" si="23"/>
        <v/>
      </c>
      <c r="Q162" s="38">
        <v>158</v>
      </c>
      <c r="R162" s="84">
        <f t="shared" si="27"/>
        <v>14</v>
      </c>
      <c r="S162" s="88">
        <f>Data!G163</f>
        <v>2.7877425990539117E-3</v>
      </c>
      <c r="T162" s="79">
        <f t="shared" si="28"/>
        <v>1.0065850411911743</v>
      </c>
      <c r="U162" s="46" t="str">
        <f t="shared" si="29"/>
        <v/>
      </c>
    </row>
    <row r="163" spans="2:21" x14ac:dyDescent="0.25">
      <c r="B163" s="38">
        <v>159</v>
      </c>
      <c r="C163" s="73">
        <f t="shared" si="24"/>
        <v>14</v>
      </c>
      <c r="D163" s="70">
        <f>Data!C164</f>
        <v>3.9441844962939242E-3</v>
      </c>
      <c r="E163" s="68">
        <f>Data!D164</f>
        <v>1.0224700365952513E-2</v>
      </c>
      <c r="F163" s="79">
        <f t="shared" si="25"/>
        <v>1.0113057981403859</v>
      </c>
      <c r="G163" s="77">
        <f t="shared" si="26"/>
        <v>1.031226996429234</v>
      </c>
      <c r="H163" s="49" t="str">
        <f t="shared" si="22"/>
        <v/>
      </c>
      <c r="I163" s="62" t="str">
        <f t="shared" si="23"/>
        <v/>
      </c>
      <c r="Q163" s="38">
        <v>159</v>
      </c>
      <c r="R163" s="84">
        <f t="shared" si="27"/>
        <v>14</v>
      </c>
      <c r="S163" s="88">
        <f>Data!G164</f>
        <v>3.4224557228661164E-3</v>
      </c>
      <c r="T163" s="79">
        <f t="shared" si="28"/>
        <v>1.0100300339259505</v>
      </c>
      <c r="U163" s="46" t="str">
        <f t="shared" si="29"/>
        <v/>
      </c>
    </row>
    <row r="164" spans="2:21" x14ac:dyDescent="0.25">
      <c r="B164" s="38">
        <v>160</v>
      </c>
      <c r="C164" s="73">
        <f t="shared" si="24"/>
        <v>14</v>
      </c>
      <c r="D164" s="70">
        <f>Data!C165</f>
        <v>3.8397853133700496E-3</v>
      </c>
      <c r="E164" s="68">
        <f>Data!D165</f>
        <v>7.3423224388675518E-3</v>
      </c>
      <c r="F164" s="79">
        <f t="shared" si="25"/>
        <v>1.0151889952914113</v>
      </c>
      <c r="G164" s="77">
        <f t="shared" si="26"/>
        <v>1.0387985975446823</v>
      </c>
      <c r="H164" s="49" t="str">
        <f t="shared" si="22"/>
        <v/>
      </c>
      <c r="I164" s="62" t="str">
        <f t="shared" si="23"/>
        <v/>
      </c>
      <c r="Q164" s="38">
        <v>160</v>
      </c>
      <c r="R164" s="84">
        <f t="shared" si="27"/>
        <v>14</v>
      </c>
      <c r="S164" s="88">
        <f>Data!G165</f>
        <v>2.8066670293230931E-3</v>
      </c>
      <c r="T164" s="79">
        <f t="shared" si="28"/>
        <v>1.0128648519207966</v>
      </c>
      <c r="U164" s="46" t="str">
        <f t="shared" si="29"/>
        <v/>
      </c>
    </row>
    <row r="165" spans="2:21" x14ac:dyDescent="0.25">
      <c r="B165" s="38">
        <v>161</v>
      </c>
      <c r="C165" s="73">
        <f t="shared" si="24"/>
        <v>14</v>
      </c>
      <c r="D165" s="70">
        <f>Data!C166</f>
        <v>4.6644321117950815E-3</v>
      </c>
      <c r="E165" s="68">
        <f>Data!D166</f>
        <v>1.003453325988536E-2</v>
      </c>
      <c r="F165" s="79">
        <f t="shared" si="25"/>
        <v>1.0199242754405895</v>
      </c>
      <c r="G165" s="77">
        <f t="shared" si="26"/>
        <v>1.0492224566220667</v>
      </c>
      <c r="H165" s="49" t="str">
        <f t="shared" si="22"/>
        <v/>
      </c>
      <c r="I165" s="62" t="str">
        <f t="shared" si="23"/>
        <v/>
      </c>
      <c r="Q165" s="38">
        <v>161</v>
      </c>
      <c r="R165" s="84">
        <f t="shared" si="27"/>
        <v>14</v>
      </c>
      <c r="S165" s="88">
        <f>Data!G166</f>
        <v>3.340281912205232E-3</v>
      </c>
      <c r="T165" s="79">
        <f t="shared" si="28"/>
        <v>1.016248106065176</v>
      </c>
      <c r="U165" s="46" t="str">
        <f t="shared" si="29"/>
        <v/>
      </c>
    </row>
    <row r="166" spans="2:21" x14ac:dyDescent="0.25">
      <c r="B166" s="38">
        <v>162</v>
      </c>
      <c r="C166" s="73">
        <f t="shared" si="24"/>
        <v>14</v>
      </c>
      <c r="D166" s="70">
        <f>Data!C167</f>
        <v>3.6017974954691643E-3</v>
      </c>
      <c r="E166" s="68">
        <f>Data!D167</f>
        <v>1.234705184008989E-2</v>
      </c>
      <c r="F166" s="79">
        <f t="shared" si="25"/>
        <v>1.0235978361414397</v>
      </c>
      <c r="G166" s="77">
        <f t="shared" si="26"/>
        <v>1.0621772606857658</v>
      </c>
      <c r="H166" s="49" t="str">
        <f t="shared" si="22"/>
        <v/>
      </c>
      <c r="I166" s="62" t="str">
        <f t="shared" si="23"/>
        <v/>
      </c>
      <c r="Q166" s="38">
        <v>162</v>
      </c>
      <c r="R166" s="84">
        <f t="shared" si="27"/>
        <v>14</v>
      </c>
      <c r="S166" s="88">
        <f>Data!G167</f>
        <v>2.9972601827608393E-3</v>
      </c>
      <c r="T166" s="79">
        <f t="shared" si="28"/>
        <v>1.0192940660492913</v>
      </c>
      <c r="U166" s="46" t="str">
        <f t="shared" si="29"/>
        <v/>
      </c>
    </row>
    <row r="167" spans="2:21" x14ac:dyDescent="0.25">
      <c r="B167" s="38">
        <v>163</v>
      </c>
      <c r="C167" s="73">
        <f t="shared" si="24"/>
        <v>14</v>
      </c>
      <c r="D167" s="70">
        <f>Data!C168</f>
        <v>4.2006146719231578E-3</v>
      </c>
      <c r="E167" s="68">
        <f>Data!D168</f>
        <v>5.5030796437562333E-3</v>
      </c>
      <c r="F167" s="79">
        <f t="shared" si="25"/>
        <v>1.0278975762300842</v>
      </c>
      <c r="G167" s="77">
        <f t="shared" si="26"/>
        <v>1.0680225067471065</v>
      </c>
      <c r="H167" s="49" t="str">
        <f t="shared" si="22"/>
        <v/>
      </c>
      <c r="I167" s="62" t="str">
        <f t="shared" si="23"/>
        <v/>
      </c>
      <c r="Q167" s="38">
        <v>163</v>
      </c>
      <c r="R167" s="84">
        <f t="shared" si="27"/>
        <v>14</v>
      </c>
      <c r="S167" s="88">
        <f>Data!G168</f>
        <v>2.7897406037691933E-3</v>
      </c>
      <c r="T167" s="79">
        <f t="shared" si="28"/>
        <v>1.0221376320925299</v>
      </c>
      <c r="U167" s="46" t="str">
        <f t="shared" si="29"/>
        <v/>
      </c>
    </row>
    <row r="168" spans="2:21" x14ac:dyDescent="0.25">
      <c r="B168" s="38">
        <v>164</v>
      </c>
      <c r="C168" s="73">
        <f t="shared" si="24"/>
        <v>14</v>
      </c>
      <c r="D168" s="70">
        <f>Data!C169</f>
        <v>4.1054690612032704E-3</v>
      </c>
      <c r="E168" s="68">
        <f>Data!D169</f>
        <v>8.0991374581139818E-3</v>
      </c>
      <c r="F168" s="79">
        <f t="shared" si="25"/>
        <v>1.0321175779273826</v>
      </c>
      <c r="G168" s="77">
        <f t="shared" si="26"/>
        <v>1.076672567837611</v>
      </c>
      <c r="H168" s="49" t="str">
        <f t="shared" si="22"/>
        <v/>
      </c>
      <c r="I168" s="62" t="str">
        <f t="shared" si="23"/>
        <v/>
      </c>
      <c r="Q168" s="38">
        <v>164</v>
      </c>
      <c r="R168" s="84">
        <f t="shared" si="27"/>
        <v>14</v>
      </c>
      <c r="S168" s="88">
        <f>Data!G169</f>
        <v>2.7749522232843236E-3</v>
      </c>
      <c r="T168" s="79">
        <f t="shared" si="28"/>
        <v>1.0249740151872075</v>
      </c>
      <c r="U168" s="46" t="str">
        <f t="shared" si="29"/>
        <v/>
      </c>
    </row>
    <row r="169" spans="2:21" x14ac:dyDescent="0.25">
      <c r="B169" s="38">
        <v>165</v>
      </c>
      <c r="C169" s="73">
        <f t="shared" si="24"/>
        <v>14</v>
      </c>
      <c r="D169" s="70">
        <f>Data!C170</f>
        <v>4.4071803322121303E-3</v>
      </c>
      <c r="E169" s="68">
        <f>Data!D170</f>
        <v>8.6785137816585561E-3</v>
      </c>
      <c r="F169" s="79">
        <f t="shared" si="25"/>
        <v>1.0366663062173544</v>
      </c>
      <c r="G169" s="77">
        <f t="shared" si="26"/>
        <v>1.0860164855559233</v>
      </c>
      <c r="H169" s="49" t="str">
        <f t="shared" si="22"/>
        <v/>
      </c>
      <c r="I169" s="62" t="str">
        <f t="shared" si="23"/>
        <v/>
      </c>
      <c r="Q169" s="38">
        <v>165</v>
      </c>
      <c r="R169" s="84">
        <f t="shared" si="27"/>
        <v>14</v>
      </c>
      <c r="S169" s="88">
        <f>Data!G170</f>
        <v>3.6154953309648743E-3</v>
      </c>
      <c r="T169" s="79">
        <f t="shared" si="28"/>
        <v>1.0286798039534772</v>
      </c>
      <c r="U169" s="46" t="str">
        <f t="shared" si="29"/>
        <v/>
      </c>
    </row>
    <row r="170" spans="2:21" x14ac:dyDescent="0.25">
      <c r="B170" s="38">
        <v>166</v>
      </c>
      <c r="C170" s="73">
        <f t="shared" si="24"/>
        <v>14</v>
      </c>
      <c r="D170" s="70">
        <f>Data!C171</f>
        <v>3.5629818879454947E-3</v>
      </c>
      <c r="E170" s="68">
        <f>Data!D171</f>
        <v>6.5441650892234613E-3</v>
      </c>
      <c r="F170" s="79">
        <f t="shared" si="25"/>
        <v>1.0403599294902501</v>
      </c>
      <c r="G170" s="77">
        <f t="shared" si="26"/>
        <v>1.0931235567270197</v>
      </c>
      <c r="H170" s="49" t="str">
        <f t="shared" si="22"/>
        <v/>
      </c>
      <c r="I170" s="62" t="str">
        <f t="shared" si="23"/>
        <v/>
      </c>
      <c r="Q170" s="38">
        <v>166</v>
      </c>
      <c r="R170" s="84">
        <f t="shared" si="27"/>
        <v>14</v>
      </c>
      <c r="S170" s="88">
        <f>Data!G171</f>
        <v>2.8061432608490829E-3</v>
      </c>
      <c r="T170" s="79">
        <f t="shared" si="28"/>
        <v>1.0315664268529128</v>
      </c>
      <c r="U170" s="46" t="str">
        <f t="shared" si="29"/>
        <v/>
      </c>
    </row>
    <row r="171" spans="2:21" x14ac:dyDescent="0.25">
      <c r="B171" s="38">
        <v>167</v>
      </c>
      <c r="C171" s="73">
        <f t="shared" si="24"/>
        <v>14</v>
      </c>
      <c r="D171" s="70">
        <f>Data!C172</f>
        <v>4.8982411226243588E-3</v>
      </c>
      <c r="E171" s="68">
        <f>Data!D172</f>
        <v>1.2265175670938265E-2</v>
      </c>
      <c r="F171" s="79">
        <f t="shared" si="25"/>
        <v>1.0454558632792099</v>
      </c>
      <c r="G171" s="77">
        <f t="shared" si="26"/>
        <v>1.1065309091803173</v>
      </c>
      <c r="H171" s="49" t="str">
        <f t="shared" si="22"/>
        <v/>
      </c>
      <c r="I171" s="62" t="str">
        <f t="shared" si="23"/>
        <v/>
      </c>
      <c r="Q171" s="38">
        <v>167</v>
      </c>
      <c r="R171" s="84">
        <f t="shared" si="27"/>
        <v>14</v>
      </c>
      <c r="S171" s="88">
        <f>Data!G172</f>
        <v>3.0249026262778285E-3</v>
      </c>
      <c r="T171" s="79">
        <f t="shared" si="28"/>
        <v>1.0346868148466801</v>
      </c>
      <c r="U171" s="46" t="str">
        <f t="shared" si="29"/>
        <v/>
      </c>
    </row>
    <row r="172" spans="2:21" x14ac:dyDescent="0.25">
      <c r="B172" s="38">
        <v>168</v>
      </c>
      <c r="C172" s="73">
        <f t="shared" si="24"/>
        <v>14</v>
      </c>
      <c r="D172" s="70">
        <f>Data!C173</f>
        <v>4.1061035230255827E-3</v>
      </c>
      <c r="E172" s="68">
        <f>Data!D173</f>
        <v>6.3456431741934927E-3</v>
      </c>
      <c r="F172" s="79">
        <f t="shared" si="25"/>
        <v>1.0497486132825884</v>
      </c>
      <c r="G172" s="77">
        <f t="shared" si="26"/>
        <v>1.1135525594911915</v>
      </c>
      <c r="H172" s="49">
        <f t="shared" si="22"/>
        <v>4.9748613282588394E-2</v>
      </c>
      <c r="I172" s="62">
        <f t="shared" si="23"/>
        <v>0.11355255949119147</v>
      </c>
      <c r="Q172" s="38">
        <v>168</v>
      </c>
      <c r="R172" s="84">
        <f t="shared" si="27"/>
        <v>14</v>
      </c>
      <c r="S172" s="88">
        <f>Data!G173</f>
        <v>3.0683266961389895E-3</v>
      </c>
      <c r="T172" s="79">
        <f t="shared" si="28"/>
        <v>1.037861572022817</v>
      </c>
      <c r="U172" s="46">
        <f t="shared" si="29"/>
        <v>3.7861572022817036E-2</v>
      </c>
    </row>
    <row r="173" spans="2:21" x14ac:dyDescent="0.25">
      <c r="B173" s="38">
        <v>169</v>
      </c>
      <c r="C173" s="73">
        <f t="shared" si="24"/>
        <v>15</v>
      </c>
      <c r="D173" s="70">
        <f>Data!C174</f>
        <v>3.0785132846543441E-3</v>
      </c>
      <c r="E173" s="68">
        <f>Data!D174</f>
        <v>7.9188937187409589E-3</v>
      </c>
      <c r="F173" s="79">
        <f t="shared" si="25"/>
        <v>1.0030785132846542</v>
      </c>
      <c r="G173" s="77">
        <f t="shared" si="26"/>
        <v>1.0079188937187409</v>
      </c>
      <c r="H173" s="49" t="str">
        <f t="shared" si="22"/>
        <v/>
      </c>
      <c r="I173" s="62" t="str">
        <f t="shared" si="23"/>
        <v/>
      </c>
      <c r="Q173" s="38">
        <v>169</v>
      </c>
      <c r="R173" s="84">
        <f t="shared" si="27"/>
        <v>15</v>
      </c>
      <c r="S173" s="88">
        <f>Data!G174</f>
        <v>2.9504424076622817E-3</v>
      </c>
      <c r="T173" s="79">
        <f t="shared" si="28"/>
        <v>1.0029504424076623</v>
      </c>
      <c r="U173" s="46" t="str">
        <f t="shared" si="29"/>
        <v/>
      </c>
    </row>
    <row r="174" spans="2:21" x14ac:dyDescent="0.25">
      <c r="B174" s="38">
        <v>170</v>
      </c>
      <c r="C174" s="73">
        <f t="shared" si="24"/>
        <v>15</v>
      </c>
      <c r="D174" s="70">
        <f>Data!C175</f>
        <v>4.4823092840958435E-3</v>
      </c>
      <c r="E174" s="68">
        <f>Data!D175</f>
        <v>6.1041859797493422E-3</v>
      </c>
      <c r="F174" s="79">
        <f t="shared" si="25"/>
        <v>1.007574621417427</v>
      </c>
      <c r="G174" s="77">
        <f t="shared" si="26"/>
        <v>1.0140714180985033</v>
      </c>
      <c r="H174" s="49" t="str">
        <f t="shared" si="22"/>
        <v/>
      </c>
      <c r="I174" s="62" t="str">
        <f t="shared" si="23"/>
        <v/>
      </c>
      <c r="Q174" s="38">
        <v>170</v>
      </c>
      <c r="R174" s="84">
        <f t="shared" si="27"/>
        <v>15</v>
      </c>
      <c r="S174" s="88">
        <f>Data!G175</f>
        <v>3.892330984777247E-3</v>
      </c>
      <c r="T174" s="79">
        <f t="shared" si="28"/>
        <v>1.0068542574908417</v>
      </c>
      <c r="U174" s="46" t="str">
        <f t="shared" si="29"/>
        <v/>
      </c>
    </row>
    <row r="175" spans="2:21" x14ac:dyDescent="0.25">
      <c r="B175" s="38">
        <v>171</v>
      </c>
      <c r="C175" s="73">
        <f t="shared" si="24"/>
        <v>15</v>
      </c>
      <c r="D175" s="70">
        <f>Data!C176</f>
        <v>3.6975249694590102E-3</v>
      </c>
      <c r="E175" s="68">
        <f>Data!D176</f>
        <v>9.9131059397304742E-3</v>
      </c>
      <c r="F175" s="79">
        <f t="shared" si="25"/>
        <v>1.0113001537387112</v>
      </c>
      <c r="G175" s="77">
        <f t="shared" si="26"/>
        <v>1.0241240154965665</v>
      </c>
      <c r="H175" s="49" t="str">
        <f t="shared" si="22"/>
        <v/>
      </c>
      <c r="I175" s="62" t="str">
        <f t="shared" si="23"/>
        <v/>
      </c>
      <c r="Q175" s="38">
        <v>171</v>
      </c>
      <c r="R175" s="84">
        <f t="shared" si="27"/>
        <v>15</v>
      </c>
      <c r="S175" s="88">
        <f>Data!G176</f>
        <v>2.4336341084413627E-3</v>
      </c>
      <c r="T175" s="79">
        <f t="shared" si="28"/>
        <v>1.0093045723541008</v>
      </c>
      <c r="U175" s="46" t="str">
        <f t="shared" si="29"/>
        <v/>
      </c>
    </row>
    <row r="176" spans="2:21" x14ac:dyDescent="0.25">
      <c r="B176" s="38">
        <v>172</v>
      </c>
      <c r="C176" s="73">
        <f t="shared" si="24"/>
        <v>15</v>
      </c>
      <c r="D176" s="70">
        <f>Data!C177</f>
        <v>3.6169075520689278E-3</v>
      </c>
      <c r="E176" s="68">
        <f>Data!D177</f>
        <v>1.218324682119613E-2</v>
      </c>
      <c r="F176" s="79">
        <f t="shared" si="25"/>
        <v>1.0149579329021772</v>
      </c>
      <c r="G176" s="77">
        <f t="shared" si="26"/>
        <v>1.0366011711528758</v>
      </c>
      <c r="H176" s="49" t="str">
        <f t="shared" si="22"/>
        <v/>
      </c>
      <c r="I176" s="62" t="str">
        <f t="shared" si="23"/>
        <v/>
      </c>
      <c r="Q176" s="38">
        <v>172</v>
      </c>
      <c r="R176" s="84">
        <f t="shared" si="27"/>
        <v>15</v>
      </c>
      <c r="S176" s="88">
        <f>Data!G177</f>
        <v>2.795523793825199E-3</v>
      </c>
      <c r="T176" s="79">
        <f t="shared" si="28"/>
        <v>1.0121261073013332</v>
      </c>
      <c r="U176" s="46" t="str">
        <f t="shared" si="29"/>
        <v/>
      </c>
    </row>
    <row r="177" spans="2:21" x14ac:dyDescent="0.25">
      <c r="B177" s="38">
        <v>173</v>
      </c>
      <c r="C177" s="73">
        <f t="shared" si="24"/>
        <v>15</v>
      </c>
      <c r="D177" s="70">
        <f>Data!C178</f>
        <v>3.7647581225870846E-3</v>
      </c>
      <c r="E177" s="68">
        <f>Data!D178</f>
        <v>1.170025611897745E-2</v>
      </c>
      <c r="F177" s="79">
        <f t="shared" si="25"/>
        <v>1.0187790040241549</v>
      </c>
      <c r="G177" s="77">
        <f t="shared" si="26"/>
        <v>1.0487296703485964</v>
      </c>
      <c r="H177" s="49" t="str">
        <f t="shared" si="22"/>
        <v/>
      </c>
      <c r="I177" s="62" t="str">
        <f t="shared" si="23"/>
        <v/>
      </c>
      <c r="Q177" s="38">
        <v>173</v>
      </c>
      <c r="R177" s="84">
        <f t="shared" si="27"/>
        <v>15</v>
      </c>
      <c r="S177" s="88">
        <f>Data!G178</f>
        <v>2.3043097567862101E-3</v>
      </c>
      <c r="T177" s="79">
        <f t="shared" si="28"/>
        <v>1.0144583593654859</v>
      </c>
      <c r="U177" s="46" t="str">
        <f t="shared" si="29"/>
        <v/>
      </c>
    </row>
    <row r="178" spans="2:21" x14ac:dyDescent="0.25">
      <c r="B178" s="38">
        <v>174</v>
      </c>
      <c r="C178" s="73">
        <f t="shared" si="24"/>
        <v>15</v>
      </c>
      <c r="D178" s="70">
        <f>Data!C179</f>
        <v>3.3324592183674798E-3</v>
      </c>
      <c r="E178" s="68">
        <f>Data!D179</f>
        <v>1.188322838828248E-2</v>
      </c>
      <c r="F178" s="79">
        <f t="shared" si="25"/>
        <v>1.0221740435075943</v>
      </c>
      <c r="G178" s="77">
        <f t="shared" si="26"/>
        <v>1.061191964538917</v>
      </c>
      <c r="H178" s="49" t="str">
        <f t="shared" si="22"/>
        <v/>
      </c>
      <c r="I178" s="62" t="str">
        <f t="shared" si="23"/>
        <v/>
      </c>
      <c r="Q178" s="38">
        <v>174</v>
      </c>
      <c r="R178" s="84">
        <f t="shared" si="27"/>
        <v>15</v>
      </c>
      <c r="S178" s="88">
        <f>Data!G179</f>
        <v>3.5833663664561915E-3</v>
      </c>
      <c r="T178" s="79">
        <f t="shared" si="28"/>
        <v>1.0180935353306064</v>
      </c>
      <c r="U178" s="46" t="str">
        <f t="shared" si="29"/>
        <v/>
      </c>
    </row>
    <row r="179" spans="2:21" x14ac:dyDescent="0.25">
      <c r="B179" s="38">
        <v>175</v>
      </c>
      <c r="C179" s="73">
        <f t="shared" si="24"/>
        <v>15</v>
      </c>
      <c r="D179" s="70">
        <f>Data!C180</f>
        <v>4.1734579664306388E-3</v>
      </c>
      <c r="E179" s="68">
        <f>Data!D180</f>
        <v>1.1855924574322808E-2</v>
      </c>
      <c r="F179" s="79">
        <f t="shared" si="25"/>
        <v>1.0264400439125496</v>
      </c>
      <c r="G179" s="77">
        <f t="shared" si="26"/>
        <v>1.0737733764293678</v>
      </c>
      <c r="H179" s="49" t="str">
        <f t="shared" si="22"/>
        <v/>
      </c>
      <c r="I179" s="62" t="str">
        <f t="shared" si="23"/>
        <v/>
      </c>
      <c r="Q179" s="38">
        <v>175</v>
      </c>
      <c r="R179" s="84">
        <f t="shared" si="27"/>
        <v>15</v>
      </c>
      <c r="S179" s="88">
        <f>Data!G180</f>
        <v>2.8044490364971574E-3</v>
      </c>
      <c r="T179" s="79">
        <f t="shared" si="28"/>
        <v>1.0209487267648283</v>
      </c>
      <c r="U179" s="46" t="str">
        <f t="shared" si="29"/>
        <v/>
      </c>
    </row>
    <row r="180" spans="2:21" x14ac:dyDescent="0.25">
      <c r="B180" s="38">
        <v>176</v>
      </c>
      <c r="C180" s="73">
        <f t="shared" si="24"/>
        <v>15</v>
      </c>
      <c r="D180" s="70">
        <f>Data!C181</f>
        <v>4.166790718914644E-3</v>
      </c>
      <c r="E180" s="68">
        <f>Data!D181</f>
        <v>8.4983388126612502E-3</v>
      </c>
      <c r="F180" s="79">
        <f t="shared" si="25"/>
        <v>1.0307170047610468</v>
      </c>
      <c r="G180" s="77">
        <f t="shared" si="26"/>
        <v>1.0828986663902798</v>
      </c>
      <c r="H180" s="49" t="str">
        <f t="shared" si="22"/>
        <v/>
      </c>
      <c r="I180" s="62" t="str">
        <f t="shared" si="23"/>
        <v/>
      </c>
      <c r="Q180" s="38">
        <v>176</v>
      </c>
      <c r="R180" s="84">
        <f t="shared" si="27"/>
        <v>15</v>
      </c>
      <c r="S180" s="88">
        <f>Data!G181</f>
        <v>2.7924824571389333E-3</v>
      </c>
      <c r="T180" s="79">
        <f t="shared" si="28"/>
        <v>1.0237997081739576</v>
      </c>
      <c r="U180" s="46" t="str">
        <f t="shared" si="29"/>
        <v/>
      </c>
    </row>
    <row r="181" spans="2:21" x14ac:dyDescent="0.25">
      <c r="B181" s="38">
        <v>177</v>
      </c>
      <c r="C181" s="73">
        <f t="shared" si="24"/>
        <v>15</v>
      </c>
      <c r="D181" s="70">
        <f>Data!C182</f>
        <v>3.9234471917036304E-3</v>
      </c>
      <c r="E181" s="68">
        <f>Data!D182</f>
        <v>9.1273910296475868E-3</v>
      </c>
      <c r="F181" s="79">
        <f t="shared" si="25"/>
        <v>1.0347609684988177</v>
      </c>
      <c r="G181" s="77">
        <f t="shared" si="26"/>
        <v>1.0927827059639079</v>
      </c>
      <c r="H181" s="49" t="str">
        <f t="shared" si="22"/>
        <v/>
      </c>
      <c r="I181" s="62" t="str">
        <f t="shared" si="23"/>
        <v/>
      </c>
      <c r="Q181" s="38">
        <v>177</v>
      </c>
      <c r="R181" s="84">
        <f t="shared" si="27"/>
        <v>15</v>
      </c>
      <c r="S181" s="88">
        <f>Data!G182</f>
        <v>3.3483585734557274E-3</v>
      </c>
      <c r="T181" s="79">
        <f t="shared" si="28"/>
        <v>1.0272277567043233</v>
      </c>
      <c r="U181" s="46" t="str">
        <f t="shared" si="29"/>
        <v/>
      </c>
    </row>
    <row r="182" spans="2:21" x14ac:dyDescent="0.25">
      <c r="B182" s="38">
        <v>178</v>
      </c>
      <c r="C182" s="73">
        <f t="shared" si="24"/>
        <v>15</v>
      </c>
      <c r="D182" s="70">
        <f>Data!C183</f>
        <v>3.2820507150596373E-3</v>
      </c>
      <c r="E182" s="68">
        <f>Data!D183</f>
        <v>1.1626515134443412E-2</v>
      </c>
      <c r="F182" s="79">
        <f t="shared" si="25"/>
        <v>1.0381571064753952</v>
      </c>
      <c r="G182" s="77">
        <f t="shared" si="26"/>
        <v>1.1054879606334553</v>
      </c>
      <c r="H182" s="49" t="str">
        <f t="shared" si="22"/>
        <v/>
      </c>
      <c r="I182" s="62" t="str">
        <f t="shared" si="23"/>
        <v/>
      </c>
      <c r="Q182" s="38">
        <v>178</v>
      </c>
      <c r="R182" s="84">
        <f t="shared" si="27"/>
        <v>15</v>
      </c>
      <c r="S182" s="88">
        <f>Data!G183</f>
        <v>2.7773874025825112E-3</v>
      </c>
      <c r="T182" s="79">
        <f t="shared" si="28"/>
        <v>1.030080766135377</v>
      </c>
      <c r="U182" s="46" t="str">
        <f t="shared" si="29"/>
        <v/>
      </c>
    </row>
    <row r="183" spans="2:21" x14ac:dyDescent="0.25">
      <c r="B183" s="38">
        <v>179</v>
      </c>
      <c r="C183" s="73">
        <f t="shared" si="24"/>
        <v>15</v>
      </c>
      <c r="D183" s="70">
        <f>Data!C184</f>
        <v>4.0872555272379353E-3</v>
      </c>
      <c r="E183" s="68">
        <f>Data!D184</f>
        <v>1.1670930432910355E-2</v>
      </c>
      <c r="F183" s="79">
        <f t="shared" si="25"/>
        <v>1.0424003198469782</v>
      </c>
      <c r="G183" s="77">
        <f t="shared" si="26"/>
        <v>1.1183900337164283</v>
      </c>
      <c r="H183" s="49" t="str">
        <f t="shared" si="22"/>
        <v/>
      </c>
      <c r="I183" s="62" t="str">
        <f t="shared" si="23"/>
        <v/>
      </c>
      <c r="Q183" s="38">
        <v>179</v>
      </c>
      <c r="R183" s="84">
        <f t="shared" si="27"/>
        <v>15</v>
      </c>
      <c r="S183" s="88">
        <f>Data!G184</f>
        <v>3.7512833943353615E-3</v>
      </c>
      <c r="T183" s="79">
        <f t="shared" si="28"/>
        <v>1.033944891008205</v>
      </c>
      <c r="U183" s="46" t="str">
        <f t="shared" si="29"/>
        <v/>
      </c>
    </row>
    <row r="184" spans="2:21" x14ac:dyDescent="0.25">
      <c r="B184" s="38">
        <v>180</v>
      </c>
      <c r="C184" s="73">
        <f t="shared" si="24"/>
        <v>15</v>
      </c>
      <c r="D184" s="70">
        <f>Data!C185</f>
        <v>4.7281860297654268E-3</v>
      </c>
      <c r="E184" s="68">
        <f>Data!D185</f>
        <v>8.82662642175191E-3</v>
      </c>
      <c r="F184" s="79">
        <f t="shared" si="25"/>
        <v>1.0473289824767018</v>
      </c>
      <c r="G184" s="77">
        <f t="shared" si="26"/>
        <v>1.1282616447378537</v>
      </c>
      <c r="H184" s="49">
        <f t="shared" si="22"/>
        <v>4.7328982476701809E-2</v>
      </c>
      <c r="I184" s="62">
        <f t="shared" si="23"/>
        <v>0.12826164473785373</v>
      </c>
      <c r="Q184" s="38">
        <v>180</v>
      </c>
      <c r="R184" s="84">
        <f t="shared" si="27"/>
        <v>15</v>
      </c>
      <c r="S184" s="88">
        <f>Data!G185</f>
        <v>2.8778137698695565E-3</v>
      </c>
      <c r="T184" s="79">
        <f t="shared" si="28"/>
        <v>1.0369203918528347</v>
      </c>
      <c r="U184" s="46">
        <f t="shared" si="29"/>
        <v>3.6920391852834689E-2</v>
      </c>
    </row>
    <row r="185" spans="2:21" x14ac:dyDescent="0.25">
      <c r="B185" s="38">
        <v>181</v>
      </c>
      <c r="C185" s="73">
        <f t="shared" si="24"/>
        <v>16</v>
      </c>
      <c r="D185" s="70">
        <f>Data!C186</f>
        <v>3.7484902580399971E-3</v>
      </c>
      <c r="E185" s="68">
        <f>Data!D186</f>
        <v>6.4707850378479511E-3</v>
      </c>
      <c r="F185" s="79">
        <f t="shared" si="25"/>
        <v>1.00374849025804</v>
      </c>
      <c r="G185" s="77">
        <f t="shared" si="26"/>
        <v>1.006470785037848</v>
      </c>
      <c r="H185" s="49" t="str">
        <f t="shared" si="22"/>
        <v/>
      </c>
      <c r="I185" s="62" t="str">
        <f t="shared" si="23"/>
        <v/>
      </c>
      <c r="Q185" s="38">
        <v>181</v>
      </c>
      <c r="R185" s="84">
        <f t="shared" si="27"/>
        <v>16</v>
      </c>
      <c r="S185" s="88">
        <f>Data!G186</f>
        <v>2.0165385116568055E-3</v>
      </c>
      <c r="T185" s="79">
        <f t="shared" si="28"/>
        <v>1.0020165385116568</v>
      </c>
      <c r="U185" s="46" t="str">
        <f t="shared" si="29"/>
        <v/>
      </c>
    </row>
    <row r="186" spans="2:21" x14ac:dyDescent="0.25">
      <c r="B186" s="38">
        <v>182</v>
      </c>
      <c r="C186" s="73">
        <f t="shared" si="24"/>
        <v>16</v>
      </c>
      <c r="D186" s="70">
        <f>Data!C187</f>
        <v>4.0617480544720393E-3</v>
      </c>
      <c r="E186" s="68">
        <f>Data!D187</f>
        <v>9.659914576968744E-3</v>
      </c>
      <c r="F186" s="79">
        <f t="shared" si="25"/>
        <v>1.0078254637355248</v>
      </c>
      <c r="G186" s="77">
        <f t="shared" si="26"/>
        <v>1.0161932068455282</v>
      </c>
      <c r="H186" s="49" t="str">
        <f t="shared" si="22"/>
        <v/>
      </c>
      <c r="I186" s="62" t="str">
        <f t="shared" si="23"/>
        <v/>
      </c>
      <c r="Q186" s="38">
        <v>182</v>
      </c>
      <c r="R186" s="84">
        <f t="shared" si="27"/>
        <v>16</v>
      </c>
      <c r="S186" s="88">
        <f>Data!G187</f>
        <v>2.9297118248000965E-3</v>
      </c>
      <c r="T186" s="79">
        <f t="shared" si="28"/>
        <v>1.0049521582131797</v>
      </c>
      <c r="U186" s="46" t="str">
        <f t="shared" si="29"/>
        <v/>
      </c>
    </row>
    <row r="187" spans="2:21" x14ac:dyDescent="0.25">
      <c r="B187" s="38">
        <v>183</v>
      </c>
      <c r="C187" s="73">
        <f t="shared" si="24"/>
        <v>16</v>
      </c>
      <c r="D187" s="70">
        <f>Data!C188</f>
        <v>3.977764961193629E-3</v>
      </c>
      <c r="E187" s="68">
        <f>Data!D188</f>
        <v>9.8595718603807329E-3</v>
      </c>
      <c r="F187" s="79">
        <f t="shared" si="25"/>
        <v>1.0118343565521708</v>
      </c>
      <c r="G187" s="77">
        <f t="shared" si="26"/>
        <v>1.0262124367924523</v>
      </c>
      <c r="H187" s="49" t="str">
        <f t="shared" si="22"/>
        <v/>
      </c>
      <c r="I187" s="62" t="str">
        <f t="shared" si="23"/>
        <v/>
      </c>
      <c r="Q187" s="38">
        <v>183</v>
      </c>
      <c r="R187" s="84">
        <f t="shared" si="27"/>
        <v>16</v>
      </c>
      <c r="S187" s="88">
        <f>Data!G188</f>
        <v>3.2686411075922954E-3</v>
      </c>
      <c r="T187" s="79">
        <f t="shared" si="28"/>
        <v>1.0082369861486791</v>
      </c>
      <c r="U187" s="46" t="str">
        <f t="shared" si="29"/>
        <v/>
      </c>
    </row>
    <row r="188" spans="2:21" x14ac:dyDescent="0.25">
      <c r="B188" s="38">
        <v>184</v>
      </c>
      <c r="C188" s="73">
        <f t="shared" si="24"/>
        <v>16</v>
      </c>
      <c r="D188" s="70">
        <f>Data!C189</f>
        <v>4.3177252659162123E-3</v>
      </c>
      <c r="E188" s="68">
        <f>Data!D189</f>
        <v>8.9526009012491463E-3</v>
      </c>
      <c r="F188" s="79">
        <f t="shared" si="25"/>
        <v>1.0162031793183781</v>
      </c>
      <c r="G188" s="77">
        <f t="shared" si="26"/>
        <v>1.0353997071789534</v>
      </c>
      <c r="H188" s="49" t="str">
        <f t="shared" si="22"/>
        <v/>
      </c>
      <c r="I188" s="62" t="str">
        <f t="shared" si="23"/>
        <v/>
      </c>
      <c r="Q188" s="38">
        <v>184</v>
      </c>
      <c r="R188" s="84">
        <f t="shared" si="27"/>
        <v>16</v>
      </c>
      <c r="S188" s="88">
        <f>Data!G189</f>
        <v>3.2626494461045342E-3</v>
      </c>
      <c r="T188" s="79">
        <f t="shared" si="28"/>
        <v>1.0115265099930792</v>
      </c>
      <c r="U188" s="46" t="str">
        <f t="shared" si="29"/>
        <v/>
      </c>
    </row>
    <row r="189" spans="2:21" x14ac:dyDescent="0.25">
      <c r="B189" s="38">
        <v>185</v>
      </c>
      <c r="C189" s="73">
        <f t="shared" si="24"/>
        <v>16</v>
      </c>
      <c r="D189" s="70">
        <f>Data!C190</f>
        <v>4.7131012796788763E-3</v>
      </c>
      <c r="E189" s="68">
        <f>Data!D190</f>
        <v>4.377806493583972E-3</v>
      </c>
      <c r="F189" s="79">
        <f t="shared" si="25"/>
        <v>1.0209926478232372</v>
      </c>
      <c r="G189" s="77">
        <f t="shared" si="26"/>
        <v>1.0399324867404964</v>
      </c>
      <c r="H189" s="49" t="str">
        <f t="shared" si="22"/>
        <v/>
      </c>
      <c r="I189" s="62" t="str">
        <f t="shared" si="23"/>
        <v/>
      </c>
      <c r="Q189" s="38">
        <v>185</v>
      </c>
      <c r="R189" s="84">
        <f t="shared" si="27"/>
        <v>16</v>
      </c>
      <c r="S189" s="88">
        <f>Data!G190</f>
        <v>2.5372383076875246E-3</v>
      </c>
      <c r="T189" s="79">
        <f t="shared" si="28"/>
        <v>1.0140929938034753</v>
      </c>
      <c r="U189" s="46" t="str">
        <f t="shared" si="29"/>
        <v/>
      </c>
    </row>
    <row r="190" spans="2:21" x14ac:dyDescent="0.25">
      <c r="B190" s="38">
        <v>186</v>
      </c>
      <c r="C190" s="73">
        <f t="shared" si="24"/>
        <v>16</v>
      </c>
      <c r="D190" s="70">
        <f>Data!C191</f>
        <v>3.1255380406060647E-3</v>
      </c>
      <c r="E190" s="68">
        <f>Data!D191</f>
        <v>1.0154311986009554E-2</v>
      </c>
      <c r="F190" s="79">
        <f t="shared" si="25"/>
        <v>1.0241837991831879</v>
      </c>
      <c r="G190" s="77">
        <f t="shared" si="26"/>
        <v>1.0504922856552461</v>
      </c>
      <c r="H190" s="49" t="str">
        <f t="shared" si="22"/>
        <v/>
      </c>
      <c r="I190" s="62" t="str">
        <f t="shared" si="23"/>
        <v/>
      </c>
      <c r="Q190" s="38">
        <v>186</v>
      </c>
      <c r="R190" s="84">
        <f t="shared" si="27"/>
        <v>16</v>
      </c>
      <c r="S190" s="88">
        <f>Data!G191</f>
        <v>2.4552796816785403E-3</v>
      </c>
      <c r="T190" s="79">
        <f t="shared" si="28"/>
        <v>1.0165828757264936</v>
      </c>
      <c r="U190" s="46" t="str">
        <f t="shared" si="29"/>
        <v/>
      </c>
    </row>
    <row r="191" spans="2:21" x14ac:dyDescent="0.25">
      <c r="B191" s="38">
        <v>187</v>
      </c>
      <c r="C191" s="73">
        <f t="shared" si="24"/>
        <v>16</v>
      </c>
      <c r="D191" s="70">
        <f>Data!C192</f>
        <v>3.3167696324767314E-3</v>
      </c>
      <c r="E191" s="68">
        <f>Data!D192</f>
        <v>9.9762356423391055E-3</v>
      </c>
      <c r="F191" s="79">
        <f t="shared" si="25"/>
        <v>1.0275807809063933</v>
      </c>
      <c r="G191" s="77">
        <f t="shared" si="26"/>
        <v>1.0609722442374023</v>
      </c>
      <c r="H191" s="49" t="str">
        <f t="shared" si="22"/>
        <v/>
      </c>
      <c r="I191" s="62" t="str">
        <f t="shared" si="23"/>
        <v/>
      </c>
      <c r="Q191" s="38">
        <v>187</v>
      </c>
      <c r="R191" s="84">
        <f t="shared" si="27"/>
        <v>16</v>
      </c>
      <c r="S191" s="88">
        <f>Data!G192</f>
        <v>3.0948772628424724E-3</v>
      </c>
      <c r="T191" s="79">
        <f t="shared" si="28"/>
        <v>1.0197290749543746</v>
      </c>
      <c r="U191" s="46" t="str">
        <f t="shared" si="29"/>
        <v/>
      </c>
    </row>
    <row r="192" spans="2:21" x14ac:dyDescent="0.25">
      <c r="B192" s="38">
        <v>188</v>
      </c>
      <c r="C192" s="73">
        <f t="shared" si="24"/>
        <v>16</v>
      </c>
      <c r="D192" s="70">
        <f>Data!C193</f>
        <v>5.1742018342103837E-3</v>
      </c>
      <c r="E192" s="68">
        <f>Data!D193</f>
        <v>6.8324059587976738E-3</v>
      </c>
      <c r="F192" s="79">
        <f t="shared" si="25"/>
        <v>1.0328976912677585</v>
      </c>
      <c r="G192" s="77">
        <f t="shared" si="26"/>
        <v>1.0682212373210489</v>
      </c>
      <c r="H192" s="49" t="str">
        <f t="shared" si="22"/>
        <v/>
      </c>
      <c r="I192" s="62" t="str">
        <f t="shared" si="23"/>
        <v/>
      </c>
      <c r="Q192" s="38">
        <v>188</v>
      </c>
      <c r="R192" s="84">
        <f t="shared" si="27"/>
        <v>16</v>
      </c>
      <c r="S192" s="88">
        <f>Data!G193</f>
        <v>2.7951065204216475E-3</v>
      </c>
      <c r="T192" s="79">
        <f t="shared" si="28"/>
        <v>1.0225793263408431</v>
      </c>
      <c r="U192" s="46" t="str">
        <f t="shared" si="29"/>
        <v/>
      </c>
    </row>
    <row r="193" spans="2:21" x14ac:dyDescent="0.25">
      <c r="B193" s="38">
        <v>189</v>
      </c>
      <c r="C193" s="73">
        <f t="shared" si="24"/>
        <v>16</v>
      </c>
      <c r="D193" s="70">
        <f>Data!C194</f>
        <v>4.1482685245043376E-3</v>
      </c>
      <c r="E193" s="68">
        <f>Data!D194</f>
        <v>8.2048814187862876E-3</v>
      </c>
      <c r="F193" s="79">
        <f t="shared" si="25"/>
        <v>1.0371824282494777</v>
      </c>
      <c r="G193" s="77">
        <f t="shared" si="26"/>
        <v>1.0769858659022973</v>
      </c>
      <c r="H193" s="49" t="str">
        <f t="shared" si="22"/>
        <v/>
      </c>
      <c r="I193" s="62" t="str">
        <f t="shared" si="23"/>
        <v/>
      </c>
      <c r="Q193" s="38">
        <v>189</v>
      </c>
      <c r="R193" s="84">
        <f t="shared" si="27"/>
        <v>16</v>
      </c>
      <c r="S193" s="88">
        <f>Data!G194</f>
        <v>2.9806857023444849E-3</v>
      </c>
      <c r="T193" s="79">
        <f t="shared" si="28"/>
        <v>1.0256273139183802</v>
      </c>
      <c r="U193" s="46" t="str">
        <f t="shared" si="29"/>
        <v/>
      </c>
    </row>
    <row r="194" spans="2:21" x14ac:dyDescent="0.25">
      <c r="B194" s="38">
        <v>190</v>
      </c>
      <c r="C194" s="73">
        <f t="shared" si="24"/>
        <v>16</v>
      </c>
      <c r="D194" s="70">
        <f>Data!C195</f>
        <v>3.363538085007957E-3</v>
      </c>
      <c r="E194" s="68">
        <f>Data!D195</f>
        <v>9.2106786561435873E-3</v>
      </c>
      <c r="F194" s="79">
        <f t="shared" si="25"/>
        <v>1.0406710308479958</v>
      </c>
      <c r="G194" s="77">
        <f t="shared" si="26"/>
        <v>1.086905636630332</v>
      </c>
      <c r="H194" s="49" t="str">
        <f t="shared" si="22"/>
        <v/>
      </c>
      <c r="I194" s="62" t="str">
        <f t="shared" si="23"/>
        <v/>
      </c>
      <c r="Q194" s="38">
        <v>190</v>
      </c>
      <c r="R194" s="84">
        <f t="shared" si="27"/>
        <v>16</v>
      </c>
      <c r="S194" s="88">
        <f>Data!G195</f>
        <v>3.3093926593602599E-3</v>
      </c>
      <c r="T194" s="79">
        <f t="shared" si="28"/>
        <v>1.0290215174223012</v>
      </c>
      <c r="U194" s="46" t="str">
        <f t="shared" si="29"/>
        <v/>
      </c>
    </row>
    <row r="195" spans="2:21" x14ac:dyDescent="0.25">
      <c r="B195" s="38">
        <v>191</v>
      </c>
      <c r="C195" s="73">
        <f t="shared" si="24"/>
        <v>16</v>
      </c>
      <c r="D195" s="70">
        <f>Data!C196</f>
        <v>3.498147017814395E-3</v>
      </c>
      <c r="E195" s="68">
        <f>Data!D196</f>
        <v>6.7136416872267688E-3</v>
      </c>
      <c r="F195" s="79">
        <f t="shared" si="25"/>
        <v>1.0443114511110825</v>
      </c>
      <c r="G195" s="77">
        <f t="shared" si="26"/>
        <v>1.0942027316224954</v>
      </c>
      <c r="H195" s="49" t="str">
        <f t="shared" si="22"/>
        <v/>
      </c>
      <c r="I195" s="62" t="str">
        <f t="shared" si="23"/>
        <v/>
      </c>
      <c r="Q195" s="38">
        <v>191</v>
      </c>
      <c r="R195" s="84">
        <f t="shared" si="27"/>
        <v>16</v>
      </c>
      <c r="S195" s="88">
        <f>Data!G196</f>
        <v>2.7404423207610532E-3</v>
      </c>
      <c r="T195" s="79">
        <f t="shared" si="28"/>
        <v>1.0318414915376191</v>
      </c>
      <c r="U195" s="46" t="str">
        <f t="shared" si="29"/>
        <v/>
      </c>
    </row>
    <row r="196" spans="2:21" x14ac:dyDescent="0.25">
      <c r="B196" s="38">
        <v>192</v>
      </c>
      <c r="C196" s="73">
        <f t="shared" si="24"/>
        <v>16</v>
      </c>
      <c r="D196" s="70">
        <f>Data!C197</f>
        <v>4.2469147969293195E-3</v>
      </c>
      <c r="E196" s="68">
        <f>Data!D197</f>
        <v>5.1780902595652102E-3</v>
      </c>
      <c r="F196" s="79">
        <f t="shared" si="25"/>
        <v>1.0487465528654087</v>
      </c>
      <c r="G196" s="77">
        <f t="shared" si="26"/>
        <v>1.0998686121290995</v>
      </c>
      <c r="H196" s="49">
        <f t="shared" si="22"/>
        <v>4.8746552865408743E-2</v>
      </c>
      <c r="I196" s="62">
        <f t="shared" si="23"/>
        <v>9.9868612129099477E-2</v>
      </c>
      <c r="Q196" s="38">
        <v>192</v>
      </c>
      <c r="R196" s="84">
        <f t="shared" si="27"/>
        <v>16</v>
      </c>
      <c r="S196" s="88">
        <f>Data!G197</f>
        <v>3.517782628381472E-3</v>
      </c>
      <c r="T196" s="79">
        <f t="shared" si="28"/>
        <v>1.0354712856117934</v>
      </c>
      <c r="U196" s="46">
        <f t="shared" si="29"/>
        <v>3.5471285611793357E-2</v>
      </c>
    </row>
    <row r="197" spans="2:21" x14ac:dyDescent="0.25">
      <c r="B197" s="38">
        <v>193</v>
      </c>
      <c r="C197" s="73">
        <f t="shared" si="24"/>
        <v>17</v>
      </c>
      <c r="D197" s="70">
        <f>Data!C198</f>
        <v>3.8612353361736299E-3</v>
      </c>
      <c r="E197" s="68">
        <f>Data!D198</f>
        <v>1.0747513531117314E-2</v>
      </c>
      <c r="F197" s="79">
        <f t="shared" si="25"/>
        <v>1.0038612353361736</v>
      </c>
      <c r="G197" s="77">
        <f t="shared" si="26"/>
        <v>1.0107475135311172</v>
      </c>
      <c r="H197" s="49" t="str">
        <f t="shared" si="22"/>
        <v/>
      </c>
      <c r="I197" s="62" t="str">
        <f t="shared" si="23"/>
        <v/>
      </c>
      <c r="Q197" s="38">
        <v>193</v>
      </c>
      <c r="R197" s="84">
        <f t="shared" si="27"/>
        <v>17</v>
      </c>
      <c r="S197" s="88">
        <f>Data!G198</f>
        <v>2.8429042690420593E-3</v>
      </c>
      <c r="T197" s="79">
        <f t="shared" si="28"/>
        <v>1.0028429042690421</v>
      </c>
      <c r="U197" s="46" t="str">
        <f t="shared" si="29"/>
        <v/>
      </c>
    </row>
    <row r="198" spans="2:21" x14ac:dyDescent="0.25">
      <c r="B198" s="38">
        <v>194</v>
      </c>
      <c r="C198" s="73">
        <f t="shared" si="24"/>
        <v>17</v>
      </c>
      <c r="D198" s="70">
        <f>Data!C199</f>
        <v>4.1579245004570616E-3</v>
      </c>
      <c r="E198" s="68">
        <f>Data!D199</f>
        <v>1.1558230884450779E-2</v>
      </c>
      <c r="F198" s="79">
        <f t="shared" si="25"/>
        <v>1.0080352145616369</v>
      </c>
      <c r="G198" s="77">
        <f t="shared" si="26"/>
        <v>1.0224299666583945</v>
      </c>
      <c r="H198" s="49" t="str">
        <f t="shared" ref="H198:H244" si="30">IF(C198&lt;&gt;C199,F198-1,"")</f>
        <v/>
      </c>
      <c r="I198" s="62" t="str">
        <f t="shared" ref="I198:I244" si="31">IF(C199&lt;&gt;C198,G198-1,"")</f>
        <v/>
      </c>
      <c r="Q198" s="38">
        <v>194</v>
      </c>
      <c r="R198" s="84">
        <f t="shared" si="27"/>
        <v>17</v>
      </c>
      <c r="S198" s="88">
        <f>Data!G199</f>
        <v>3.3537571568244E-3</v>
      </c>
      <c r="T198" s="79">
        <f t="shared" si="28"/>
        <v>1.006206195836405</v>
      </c>
      <c r="U198" s="46" t="str">
        <f t="shared" si="29"/>
        <v/>
      </c>
    </row>
    <row r="199" spans="2:21" x14ac:dyDescent="0.25">
      <c r="B199" s="38">
        <v>195</v>
      </c>
      <c r="C199" s="73">
        <f t="shared" ref="C199:C244" si="32">IF(MOD(B198,12)=0,C198+1,C198)</f>
        <v>17</v>
      </c>
      <c r="D199" s="70">
        <f>Data!C200</f>
        <v>3.8504084803517558E-3</v>
      </c>
      <c r="E199" s="68">
        <f>Data!D200</f>
        <v>6.5569176522623941E-3</v>
      </c>
      <c r="F199" s="79">
        <f t="shared" ref="F199:F244" si="33">IF(MOD(B198,12)=0,1+D199,(1+D199)*F198)</f>
        <v>1.0119165619002781</v>
      </c>
      <c r="G199" s="77">
        <f t="shared" ref="G199:G244" si="34">IF(MOD(B198,12)=0,1+E199,(1+E199)*G198)</f>
        <v>1.029133955754979</v>
      </c>
      <c r="H199" s="49" t="str">
        <f t="shared" si="30"/>
        <v/>
      </c>
      <c r="I199" s="62" t="str">
        <f t="shared" si="31"/>
        <v/>
      </c>
      <c r="Q199" s="38">
        <v>195</v>
      </c>
      <c r="R199" s="84">
        <f t="shared" ref="R199:R262" si="35">IF(MOD(Q198,12)=0,R198+1,R198)</f>
        <v>17</v>
      </c>
      <c r="S199" s="88">
        <f>Data!G200</f>
        <v>3.0544688675129385E-3</v>
      </c>
      <c r="T199" s="79">
        <f t="shared" ref="T199:T262" si="36">IF(MOD(Q198,12)=0,1+S199,(1+S199)*T198)</f>
        <v>1.0092796213358859</v>
      </c>
      <c r="U199" s="46" t="str">
        <f t="shared" ref="U199:U262" si="37">IF(R199&lt;&gt;R200,T199-1,"")</f>
        <v/>
      </c>
    </row>
    <row r="200" spans="2:21" x14ac:dyDescent="0.25">
      <c r="B200" s="38">
        <v>196</v>
      </c>
      <c r="C200" s="73">
        <f t="shared" si="32"/>
        <v>17</v>
      </c>
      <c r="D200" s="70">
        <f>Data!C201</f>
        <v>3.8216471822326279E-3</v>
      </c>
      <c r="E200" s="68">
        <f>Data!D201</f>
        <v>1.0734565068889196E-2</v>
      </c>
      <c r="F200" s="79">
        <f t="shared" si="33"/>
        <v>1.0157837499777187</v>
      </c>
      <c r="G200" s="77">
        <f t="shared" si="34"/>
        <v>1.0401812611676342</v>
      </c>
      <c r="H200" s="49" t="str">
        <f t="shared" si="30"/>
        <v/>
      </c>
      <c r="I200" s="62" t="str">
        <f t="shared" si="31"/>
        <v/>
      </c>
      <c r="Q200" s="38">
        <v>196</v>
      </c>
      <c r="R200" s="84">
        <f t="shared" si="35"/>
        <v>17</v>
      </c>
      <c r="S200" s="88">
        <f>Data!G201</f>
        <v>2.8350440519706202E-3</v>
      </c>
      <c r="T200" s="79">
        <f t="shared" si="36"/>
        <v>1.0121409735231295</v>
      </c>
      <c r="U200" s="46" t="str">
        <f t="shared" si="37"/>
        <v/>
      </c>
    </row>
    <row r="201" spans="2:21" x14ac:dyDescent="0.25">
      <c r="B201" s="38">
        <v>197</v>
      </c>
      <c r="C201" s="73">
        <f t="shared" si="32"/>
        <v>17</v>
      </c>
      <c r="D201" s="70">
        <f>Data!C202</f>
        <v>4.1055771613177283E-3</v>
      </c>
      <c r="E201" s="68">
        <f>Data!D202</f>
        <v>9.1930430645448778E-3</v>
      </c>
      <c r="F201" s="79">
        <f t="shared" si="33"/>
        <v>1.0199541285424649</v>
      </c>
      <c r="G201" s="77">
        <f t="shared" si="34"/>
        <v>1.0497436922964809</v>
      </c>
      <c r="H201" s="49" t="str">
        <f t="shared" si="30"/>
        <v/>
      </c>
      <c r="I201" s="62" t="str">
        <f t="shared" si="31"/>
        <v/>
      </c>
      <c r="Q201" s="38">
        <v>197</v>
      </c>
      <c r="R201" s="84">
        <f t="shared" si="35"/>
        <v>17</v>
      </c>
      <c r="S201" s="88">
        <f>Data!G202</f>
        <v>3.183448054656E-3</v>
      </c>
      <c r="T201" s="79">
        <f t="shared" si="36"/>
        <v>1.0153630717363293</v>
      </c>
      <c r="U201" s="46" t="str">
        <f t="shared" si="37"/>
        <v/>
      </c>
    </row>
    <row r="202" spans="2:21" x14ac:dyDescent="0.25">
      <c r="B202" s="38">
        <v>198</v>
      </c>
      <c r="C202" s="73">
        <f t="shared" si="32"/>
        <v>17</v>
      </c>
      <c r="D202" s="70">
        <f>Data!C203</f>
        <v>3.7808155893724548E-3</v>
      </c>
      <c r="E202" s="68">
        <f>Data!D203</f>
        <v>8.5043911994895499E-3</v>
      </c>
      <c r="F202" s="79">
        <f t="shared" si="33"/>
        <v>1.0238103870121029</v>
      </c>
      <c r="G202" s="77">
        <f t="shared" si="34"/>
        <v>1.0586711233149668</v>
      </c>
      <c r="H202" s="49" t="str">
        <f t="shared" si="30"/>
        <v/>
      </c>
      <c r="I202" s="62" t="str">
        <f t="shared" si="31"/>
        <v/>
      </c>
      <c r="Q202" s="38">
        <v>198</v>
      </c>
      <c r="R202" s="84">
        <f t="shared" si="35"/>
        <v>17</v>
      </c>
      <c r="S202" s="88">
        <f>Data!G203</f>
        <v>2.4080700475320313E-3</v>
      </c>
      <c r="T202" s="79">
        <f t="shared" si="36"/>
        <v>1.0178081371367476</v>
      </c>
      <c r="U202" s="46" t="str">
        <f t="shared" si="37"/>
        <v/>
      </c>
    </row>
    <row r="203" spans="2:21" x14ac:dyDescent="0.25">
      <c r="B203" s="38">
        <v>199</v>
      </c>
      <c r="C203" s="73">
        <f t="shared" si="32"/>
        <v>17</v>
      </c>
      <c r="D203" s="70">
        <f>Data!C204</f>
        <v>4.1776072334317365E-3</v>
      </c>
      <c r="E203" s="68">
        <f>Data!D204</f>
        <v>8.062356357504373E-3</v>
      </c>
      <c r="F203" s="79">
        <f t="shared" si="33"/>
        <v>1.0280874646905471</v>
      </c>
      <c r="G203" s="77">
        <f t="shared" si="34"/>
        <v>1.0672065071765315</v>
      </c>
      <c r="H203" s="49" t="str">
        <f t="shared" si="30"/>
        <v/>
      </c>
      <c r="I203" s="62" t="str">
        <f t="shared" si="31"/>
        <v/>
      </c>
      <c r="Q203" s="38">
        <v>199</v>
      </c>
      <c r="R203" s="84">
        <f t="shared" si="35"/>
        <v>17</v>
      </c>
      <c r="S203" s="88">
        <f>Data!G204</f>
        <v>2.3347304434324411E-3</v>
      </c>
      <c r="T203" s="79">
        <f t="shared" si="36"/>
        <v>1.0201844447800941</v>
      </c>
      <c r="U203" s="46" t="str">
        <f t="shared" si="37"/>
        <v/>
      </c>
    </row>
    <row r="204" spans="2:21" x14ac:dyDescent="0.25">
      <c r="B204" s="38">
        <v>200</v>
      </c>
      <c r="C204" s="73">
        <f t="shared" si="32"/>
        <v>17</v>
      </c>
      <c r="D204" s="70">
        <f>Data!C205</f>
        <v>2.6299058470377864E-3</v>
      </c>
      <c r="E204" s="68">
        <f>Data!D205</f>
        <v>9.8323825375608541E-3</v>
      </c>
      <c r="F204" s="79">
        <f t="shared" si="33"/>
        <v>1.0307912379252031</v>
      </c>
      <c r="G204" s="77">
        <f t="shared" si="34"/>
        <v>1.0776996898016653</v>
      </c>
      <c r="H204" s="49" t="str">
        <f t="shared" si="30"/>
        <v/>
      </c>
      <c r="I204" s="62" t="str">
        <f t="shared" si="31"/>
        <v/>
      </c>
      <c r="Q204" s="38">
        <v>200</v>
      </c>
      <c r="R204" s="84">
        <f t="shared" si="35"/>
        <v>17</v>
      </c>
      <c r="S204" s="88">
        <f>Data!G205</f>
        <v>3.698539172721416E-3</v>
      </c>
      <c r="T204" s="79">
        <f t="shared" si="36"/>
        <v>1.0239576369125143</v>
      </c>
      <c r="U204" s="46" t="str">
        <f t="shared" si="37"/>
        <v/>
      </c>
    </row>
    <row r="205" spans="2:21" x14ac:dyDescent="0.25">
      <c r="B205" s="38">
        <v>201</v>
      </c>
      <c r="C205" s="73">
        <f t="shared" si="32"/>
        <v>17</v>
      </c>
      <c r="D205" s="70">
        <f>Data!C206</f>
        <v>4.296292504565982E-3</v>
      </c>
      <c r="E205" s="68">
        <f>Data!D206</f>
        <v>9.8764833612254178E-3</v>
      </c>
      <c r="F205" s="79">
        <f t="shared" si="33"/>
        <v>1.0352198185944734</v>
      </c>
      <c r="G205" s="77">
        <f t="shared" si="34"/>
        <v>1.0883435728563893</v>
      </c>
      <c r="H205" s="49" t="str">
        <f t="shared" si="30"/>
        <v/>
      </c>
      <c r="I205" s="62" t="str">
        <f t="shared" si="31"/>
        <v/>
      </c>
      <c r="Q205" s="38">
        <v>201</v>
      </c>
      <c r="R205" s="84">
        <f t="shared" si="35"/>
        <v>17</v>
      </c>
      <c r="S205" s="88">
        <f>Data!G206</f>
        <v>3.3015630624052216E-3</v>
      </c>
      <c r="T205" s="79">
        <f t="shared" si="36"/>
        <v>1.0273382976240124</v>
      </c>
      <c r="U205" s="46" t="str">
        <f t="shared" si="37"/>
        <v/>
      </c>
    </row>
    <row r="206" spans="2:21" x14ac:dyDescent="0.25">
      <c r="B206" s="38">
        <v>202</v>
      </c>
      <c r="C206" s="73">
        <f t="shared" si="32"/>
        <v>17</v>
      </c>
      <c r="D206" s="70">
        <f>Data!C207</f>
        <v>3.6763360586065724E-3</v>
      </c>
      <c r="E206" s="68">
        <f>Data!D207</f>
        <v>9.8076679265527347E-3</v>
      </c>
      <c r="F206" s="79">
        <f t="shared" si="33"/>
        <v>1.0390256345421565</v>
      </c>
      <c r="G206" s="77">
        <f t="shared" si="34"/>
        <v>1.0990176852089626</v>
      </c>
      <c r="H206" s="49" t="str">
        <f t="shared" si="30"/>
        <v/>
      </c>
      <c r="I206" s="62" t="str">
        <f t="shared" si="31"/>
        <v/>
      </c>
      <c r="Q206" s="38">
        <v>202</v>
      </c>
      <c r="R206" s="84">
        <f t="shared" si="35"/>
        <v>17</v>
      </c>
      <c r="S206" s="88">
        <f>Data!G207</f>
        <v>2.6656687901575379E-3</v>
      </c>
      <c r="T206" s="79">
        <f t="shared" si="36"/>
        <v>1.0300768412609225</v>
      </c>
      <c r="U206" s="46" t="str">
        <f t="shared" si="37"/>
        <v/>
      </c>
    </row>
    <row r="207" spans="2:21" x14ac:dyDescent="0.25">
      <c r="B207" s="38">
        <v>203</v>
      </c>
      <c r="C207" s="73">
        <f t="shared" si="32"/>
        <v>17</v>
      </c>
      <c r="D207" s="70">
        <f>Data!C208</f>
        <v>3.9655003520367134E-3</v>
      </c>
      <c r="E207" s="68">
        <f>Data!D208</f>
        <v>8.5983446825701939E-3</v>
      </c>
      <c r="F207" s="79">
        <f t="shared" si="33"/>
        <v>1.0431458910617086</v>
      </c>
      <c r="G207" s="77">
        <f t="shared" si="34"/>
        <v>1.1084674180786296</v>
      </c>
      <c r="H207" s="49" t="str">
        <f t="shared" si="30"/>
        <v/>
      </c>
      <c r="I207" s="62" t="str">
        <f t="shared" si="31"/>
        <v/>
      </c>
      <c r="Q207" s="38">
        <v>203</v>
      </c>
      <c r="R207" s="84">
        <f t="shared" si="35"/>
        <v>17</v>
      </c>
      <c r="S207" s="88">
        <f>Data!G208</f>
        <v>2.9573942026685377E-3</v>
      </c>
      <c r="T207" s="79">
        <f t="shared" si="36"/>
        <v>1.0331231845395707</v>
      </c>
      <c r="U207" s="46" t="str">
        <f t="shared" si="37"/>
        <v/>
      </c>
    </row>
    <row r="208" spans="2:21" x14ac:dyDescent="0.25">
      <c r="B208" s="38">
        <v>204</v>
      </c>
      <c r="C208" s="73">
        <f t="shared" si="32"/>
        <v>17</v>
      </c>
      <c r="D208" s="70">
        <f>Data!C209</f>
        <v>3.9804587172078895E-3</v>
      </c>
      <c r="E208" s="68">
        <f>Data!D209</f>
        <v>1.3869487723495038E-2</v>
      </c>
      <c r="F208" s="79">
        <f t="shared" si="33"/>
        <v>1.0472980902171047</v>
      </c>
      <c r="G208" s="77">
        <f t="shared" si="34"/>
        <v>1.1238412933255655</v>
      </c>
      <c r="H208" s="49">
        <f t="shared" si="30"/>
        <v>4.7298090217104738E-2</v>
      </c>
      <c r="I208" s="62">
        <f t="shared" si="31"/>
        <v>0.12384129332556548</v>
      </c>
      <c r="Q208" s="38">
        <v>204</v>
      </c>
      <c r="R208" s="84">
        <f t="shared" si="35"/>
        <v>17</v>
      </c>
      <c r="S208" s="88">
        <f>Data!G209</f>
        <v>3.2075156424226123E-3</v>
      </c>
      <c r="T208" s="79">
        <f t="shared" si="36"/>
        <v>1.0364369433145311</v>
      </c>
      <c r="U208" s="46">
        <f t="shared" si="37"/>
        <v>3.6436943314531067E-2</v>
      </c>
    </row>
    <row r="209" spans="2:21" x14ac:dyDescent="0.25">
      <c r="B209" s="38">
        <v>205</v>
      </c>
      <c r="C209" s="73">
        <f t="shared" si="32"/>
        <v>18</v>
      </c>
      <c r="D209" s="70">
        <f>Data!C210</f>
        <v>4.034949496125974E-3</v>
      </c>
      <c r="E209" s="68">
        <f>Data!D210</f>
        <v>9.1132960391111552E-3</v>
      </c>
      <c r="F209" s="79">
        <f t="shared" si="33"/>
        <v>1.004034949496126</v>
      </c>
      <c r="G209" s="77">
        <f t="shared" si="34"/>
        <v>1.0091132960391112</v>
      </c>
      <c r="H209" s="49" t="str">
        <f t="shared" si="30"/>
        <v/>
      </c>
      <c r="I209" s="62" t="str">
        <f t="shared" si="31"/>
        <v/>
      </c>
      <c r="Q209" s="38">
        <v>205</v>
      </c>
      <c r="R209" s="84">
        <f t="shared" si="35"/>
        <v>18</v>
      </c>
      <c r="S209" s="88">
        <f>Data!G210</f>
        <v>3.329329075525138E-3</v>
      </c>
      <c r="T209" s="79">
        <f t="shared" si="36"/>
        <v>1.0033293290755252</v>
      </c>
      <c r="U209" s="46" t="str">
        <f t="shared" si="37"/>
        <v/>
      </c>
    </row>
    <row r="210" spans="2:21" x14ac:dyDescent="0.25">
      <c r="B210" s="38">
        <v>206</v>
      </c>
      <c r="C210" s="73">
        <f t="shared" si="32"/>
        <v>18</v>
      </c>
      <c r="D210" s="70">
        <f>Data!C211</f>
        <v>3.5712737158678652E-3</v>
      </c>
      <c r="E210" s="68">
        <f>Data!D211</f>
        <v>7.5342572053924443E-3</v>
      </c>
      <c r="F210" s="79">
        <f t="shared" si="33"/>
        <v>1.0076206331210744</v>
      </c>
      <c r="G210" s="77">
        <f t="shared" si="34"/>
        <v>1.0167162151608511</v>
      </c>
      <c r="H210" s="49" t="str">
        <f t="shared" si="30"/>
        <v/>
      </c>
      <c r="I210" s="62" t="str">
        <f t="shared" si="31"/>
        <v/>
      </c>
      <c r="Q210" s="38">
        <v>206</v>
      </c>
      <c r="R210" s="84">
        <f t="shared" si="35"/>
        <v>18</v>
      </c>
      <c r="S210" s="88">
        <f>Data!G211</f>
        <v>3.2355050167461718E-3</v>
      </c>
      <c r="T210" s="79">
        <f t="shared" si="36"/>
        <v>1.0065756061531976</v>
      </c>
      <c r="U210" s="46" t="str">
        <f t="shared" si="37"/>
        <v/>
      </c>
    </row>
    <row r="211" spans="2:21" x14ac:dyDescent="0.25">
      <c r="B211" s="38">
        <v>207</v>
      </c>
      <c r="C211" s="73">
        <f t="shared" si="32"/>
        <v>18</v>
      </c>
      <c r="D211" s="70">
        <f>Data!C212</f>
        <v>4.1574557829279065E-3</v>
      </c>
      <c r="E211" s="68">
        <f>Data!D212</f>
        <v>1.0855644423672851E-2</v>
      </c>
      <c r="F211" s="79">
        <f t="shared" si="33"/>
        <v>1.0118097713492411</v>
      </c>
      <c r="G211" s="77">
        <f t="shared" si="34"/>
        <v>1.0277533248724198</v>
      </c>
      <c r="H211" s="49" t="str">
        <f t="shared" si="30"/>
        <v/>
      </c>
      <c r="I211" s="62" t="str">
        <f t="shared" si="31"/>
        <v/>
      </c>
      <c r="Q211" s="38">
        <v>207</v>
      </c>
      <c r="R211" s="84">
        <f t="shared" si="35"/>
        <v>18</v>
      </c>
      <c r="S211" s="88">
        <f>Data!G212</f>
        <v>2.9533359986858502E-3</v>
      </c>
      <c r="T211" s="79">
        <f t="shared" si="36"/>
        <v>1.0095483621262489</v>
      </c>
      <c r="U211" s="46" t="str">
        <f t="shared" si="37"/>
        <v/>
      </c>
    </row>
    <row r="212" spans="2:21" x14ac:dyDescent="0.25">
      <c r="B212" s="38">
        <v>208</v>
      </c>
      <c r="C212" s="73">
        <f t="shared" si="32"/>
        <v>18</v>
      </c>
      <c r="D212" s="70">
        <f>Data!C213</f>
        <v>4.586880655355609E-3</v>
      </c>
      <c r="E212" s="68">
        <f>Data!D213</f>
        <v>1.2819656055874908E-2</v>
      </c>
      <c r="F212" s="79">
        <f t="shared" si="33"/>
        <v>1.0164508220163426</v>
      </c>
      <c r="G212" s="77">
        <f t="shared" si="34"/>
        <v>1.0409287690075659</v>
      </c>
      <c r="H212" s="49" t="str">
        <f t="shared" si="30"/>
        <v/>
      </c>
      <c r="I212" s="62" t="str">
        <f t="shared" si="31"/>
        <v/>
      </c>
      <c r="Q212" s="38">
        <v>208</v>
      </c>
      <c r="R212" s="84">
        <f t="shared" si="35"/>
        <v>18</v>
      </c>
      <c r="S212" s="88">
        <f>Data!G213</f>
        <v>2.9101905734152094E-3</v>
      </c>
      <c r="T212" s="79">
        <f t="shared" si="36"/>
        <v>1.0124863402531155</v>
      </c>
      <c r="U212" s="46" t="str">
        <f t="shared" si="37"/>
        <v/>
      </c>
    </row>
    <row r="213" spans="2:21" x14ac:dyDescent="0.25">
      <c r="B213" s="38">
        <v>209</v>
      </c>
      <c r="C213" s="73">
        <f t="shared" si="32"/>
        <v>18</v>
      </c>
      <c r="D213" s="70">
        <f>Data!C214</f>
        <v>3.9870503435858644E-3</v>
      </c>
      <c r="E213" s="68">
        <f>Data!D214</f>
        <v>9.3538480664660997E-3</v>
      </c>
      <c r="F213" s="79">
        <f t="shared" si="33"/>
        <v>1.0205034626155012</v>
      </c>
      <c r="G213" s="77">
        <f t="shared" si="34"/>
        <v>1.0506654585608763</v>
      </c>
      <c r="H213" s="49" t="str">
        <f t="shared" si="30"/>
        <v/>
      </c>
      <c r="I213" s="62" t="str">
        <f t="shared" si="31"/>
        <v/>
      </c>
      <c r="Q213" s="38">
        <v>209</v>
      </c>
      <c r="R213" s="84">
        <f t="shared" si="35"/>
        <v>18</v>
      </c>
      <c r="S213" s="88">
        <f>Data!G214</f>
        <v>2.9279226258908451E-3</v>
      </c>
      <c r="T213" s="79">
        <f t="shared" si="36"/>
        <v>1.0154508219171481</v>
      </c>
      <c r="U213" s="46" t="str">
        <f t="shared" si="37"/>
        <v/>
      </c>
    </row>
    <row r="214" spans="2:21" x14ac:dyDescent="0.25">
      <c r="B214" s="38">
        <v>210</v>
      </c>
      <c r="C214" s="73">
        <f t="shared" si="32"/>
        <v>18</v>
      </c>
      <c r="D214" s="70">
        <f>Data!C215</f>
        <v>4.2010275016345494E-3</v>
      </c>
      <c r="E214" s="68">
        <f>Data!D215</f>
        <v>9.630841802728345E-3</v>
      </c>
      <c r="F214" s="79">
        <f t="shared" si="33"/>
        <v>1.0247906257274624</v>
      </c>
      <c r="G214" s="77">
        <f t="shared" si="34"/>
        <v>1.0607842513798673</v>
      </c>
      <c r="H214" s="49" t="str">
        <f t="shared" si="30"/>
        <v/>
      </c>
      <c r="I214" s="62" t="str">
        <f t="shared" si="31"/>
        <v/>
      </c>
      <c r="Q214" s="38">
        <v>210</v>
      </c>
      <c r="R214" s="84">
        <f t="shared" si="35"/>
        <v>18</v>
      </c>
      <c r="S214" s="88">
        <f>Data!G215</f>
        <v>3.1298362579385264E-3</v>
      </c>
      <c r="T214" s="79">
        <f t="shared" si="36"/>
        <v>1.0186290167177379</v>
      </c>
      <c r="U214" s="46" t="str">
        <f t="shared" si="37"/>
        <v/>
      </c>
    </row>
    <row r="215" spans="2:21" x14ac:dyDescent="0.25">
      <c r="B215" s="38">
        <v>211</v>
      </c>
      <c r="C215" s="73">
        <f t="shared" si="32"/>
        <v>18</v>
      </c>
      <c r="D215" s="70">
        <f>Data!C216</f>
        <v>4.2153130034396765E-3</v>
      </c>
      <c r="E215" s="68">
        <f>Data!D216</f>
        <v>9.2503264820663761E-3</v>
      </c>
      <c r="F215" s="79">
        <f t="shared" si="33"/>
        <v>1.0291104389778944</v>
      </c>
      <c r="G215" s="77">
        <f t="shared" si="34"/>
        <v>1.0705968520321656</v>
      </c>
      <c r="H215" s="49" t="str">
        <f t="shared" si="30"/>
        <v/>
      </c>
      <c r="I215" s="62" t="str">
        <f t="shared" si="31"/>
        <v/>
      </c>
      <c r="Q215" s="38">
        <v>211</v>
      </c>
      <c r="R215" s="84">
        <f t="shared" si="35"/>
        <v>18</v>
      </c>
      <c r="S215" s="88">
        <f>Data!G216</f>
        <v>3.4707909319630185E-3</v>
      </c>
      <c r="T215" s="79">
        <f t="shared" si="36"/>
        <v>1.0221644650719963</v>
      </c>
      <c r="U215" s="46" t="str">
        <f t="shared" si="37"/>
        <v/>
      </c>
    </row>
    <row r="216" spans="2:21" x14ac:dyDescent="0.25">
      <c r="B216" s="38">
        <v>212</v>
      </c>
      <c r="C216" s="73">
        <f t="shared" si="32"/>
        <v>18</v>
      </c>
      <c r="D216" s="70">
        <f>Data!C217</f>
        <v>3.6239220671025565E-3</v>
      </c>
      <c r="E216" s="68">
        <f>Data!D217</f>
        <v>1.1073939520328079E-2</v>
      </c>
      <c r="F216" s="79">
        <f t="shared" si="33"/>
        <v>1.032839855007192</v>
      </c>
      <c r="G216" s="77">
        <f t="shared" si="34"/>
        <v>1.0824525768222235</v>
      </c>
      <c r="H216" s="49" t="str">
        <f t="shared" si="30"/>
        <v/>
      </c>
      <c r="I216" s="62" t="str">
        <f t="shared" si="31"/>
        <v/>
      </c>
      <c r="Q216" s="38">
        <v>212</v>
      </c>
      <c r="R216" s="84">
        <f t="shared" si="35"/>
        <v>18</v>
      </c>
      <c r="S216" s="88">
        <f>Data!G217</f>
        <v>3.6059839067457706E-3</v>
      </c>
      <c r="T216" s="79">
        <f t="shared" si="36"/>
        <v>1.0258503736830933</v>
      </c>
      <c r="U216" s="46" t="str">
        <f t="shared" si="37"/>
        <v/>
      </c>
    </row>
    <row r="217" spans="2:21" x14ac:dyDescent="0.25">
      <c r="B217" s="38">
        <v>213</v>
      </c>
      <c r="C217" s="73">
        <f t="shared" si="32"/>
        <v>18</v>
      </c>
      <c r="D217" s="70">
        <f>Data!C218</f>
        <v>3.2305596016993657E-3</v>
      </c>
      <c r="E217" s="68">
        <f>Data!D218</f>
        <v>1.0422485303816877E-2</v>
      </c>
      <c r="F217" s="79">
        <f t="shared" si="33"/>
        <v>1.0361765057178032</v>
      </c>
      <c r="G217" s="77">
        <f t="shared" si="34"/>
        <v>1.0937344228962318</v>
      </c>
      <c r="H217" s="49" t="str">
        <f t="shared" si="30"/>
        <v/>
      </c>
      <c r="I217" s="62" t="str">
        <f t="shared" si="31"/>
        <v/>
      </c>
      <c r="Q217" s="38">
        <v>213</v>
      </c>
      <c r="R217" s="84">
        <f t="shared" si="35"/>
        <v>18</v>
      </c>
      <c r="S217" s="88">
        <f>Data!G218</f>
        <v>2.7428486224404013E-3</v>
      </c>
      <c r="T217" s="79">
        <f t="shared" si="36"/>
        <v>1.0286641259673799</v>
      </c>
      <c r="U217" s="46" t="str">
        <f t="shared" si="37"/>
        <v/>
      </c>
    </row>
    <row r="218" spans="2:21" x14ac:dyDescent="0.25">
      <c r="B218" s="38">
        <v>214</v>
      </c>
      <c r="C218" s="73">
        <f t="shared" si="32"/>
        <v>18</v>
      </c>
      <c r="D218" s="70">
        <f>Data!C219</f>
        <v>4.3993935049425935E-3</v>
      </c>
      <c r="E218" s="68">
        <f>Data!D219</f>
        <v>1.0510168441471268E-2</v>
      </c>
      <c r="F218" s="79">
        <f t="shared" si="33"/>
        <v>1.0407350539070324</v>
      </c>
      <c r="G218" s="77">
        <f t="shared" si="34"/>
        <v>1.1052297559111066</v>
      </c>
      <c r="H218" s="49" t="str">
        <f t="shared" si="30"/>
        <v/>
      </c>
      <c r="I218" s="62" t="str">
        <f t="shared" si="31"/>
        <v/>
      </c>
      <c r="Q218" s="38">
        <v>214</v>
      </c>
      <c r="R218" s="84">
        <f t="shared" si="35"/>
        <v>18</v>
      </c>
      <c r="S218" s="88">
        <f>Data!G219</f>
        <v>2.6596259049956814E-3</v>
      </c>
      <c r="T218" s="79">
        <f t="shared" si="36"/>
        <v>1.0313999877243423</v>
      </c>
      <c r="U218" s="46" t="str">
        <f t="shared" si="37"/>
        <v/>
      </c>
    </row>
    <row r="219" spans="2:21" x14ac:dyDescent="0.25">
      <c r="B219" s="38">
        <v>215</v>
      </c>
      <c r="C219" s="73">
        <f t="shared" si="32"/>
        <v>18</v>
      </c>
      <c r="D219" s="70">
        <f>Data!C220</f>
        <v>4.686226204121592E-3</v>
      </c>
      <c r="E219" s="68">
        <f>Data!D220</f>
        <v>7.4758079746862858E-3</v>
      </c>
      <c r="F219" s="79">
        <f t="shared" si="33"/>
        <v>1.0456121737881994</v>
      </c>
      <c r="G219" s="77">
        <f t="shared" si="34"/>
        <v>1.1134922413342077</v>
      </c>
      <c r="H219" s="49" t="str">
        <f t="shared" si="30"/>
        <v/>
      </c>
      <c r="I219" s="62" t="str">
        <f t="shared" si="31"/>
        <v/>
      </c>
      <c r="Q219" s="38">
        <v>215</v>
      </c>
      <c r="R219" s="84">
        <f t="shared" si="35"/>
        <v>18</v>
      </c>
      <c r="S219" s="88">
        <f>Data!G220</f>
        <v>2.9395049081518297E-3</v>
      </c>
      <c r="T219" s="79">
        <f t="shared" si="36"/>
        <v>1.0344317930505256</v>
      </c>
      <c r="U219" s="46" t="str">
        <f t="shared" si="37"/>
        <v/>
      </c>
    </row>
    <row r="220" spans="2:21" x14ac:dyDescent="0.25">
      <c r="B220" s="38">
        <v>216</v>
      </c>
      <c r="C220" s="73">
        <f t="shared" si="32"/>
        <v>18</v>
      </c>
      <c r="D220" s="70">
        <f>Data!C221</f>
        <v>4.8279843000119393E-3</v>
      </c>
      <c r="E220" s="68">
        <f>Data!D221</f>
        <v>8.7102319940467812E-3</v>
      </c>
      <c r="F220" s="79">
        <f t="shared" si="33"/>
        <v>1.05066037294715</v>
      </c>
      <c r="G220" s="77">
        <f t="shared" si="34"/>
        <v>1.1231910170797998</v>
      </c>
      <c r="H220" s="49">
        <f t="shared" si="30"/>
        <v>5.0660372947149979E-2</v>
      </c>
      <c r="I220" s="62">
        <f t="shared" si="31"/>
        <v>0.12319101707979985</v>
      </c>
      <c r="Q220" s="38">
        <v>216</v>
      </c>
      <c r="R220" s="84">
        <f t="shared" si="35"/>
        <v>18</v>
      </c>
      <c r="S220" s="88">
        <f>Data!G221</f>
        <v>3.6358691717828756E-3</v>
      </c>
      <c r="T220" s="79">
        <f t="shared" si="36"/>
        <v>1.0381928517171901</v>
      </c>
      <c r="U220" s="46">
        <f t="shared" si="37"/>
        <v>3.8192851717190113E-2</v>
      </c>
    </row>
    <row r="221" spans="2:21" x14ac:dyDescent="0.25">
      <c r="B221" s="38">
        <v>217</v>
      </c>
      <c r="C221" s="73">
        <f t="shared" si="32"/>
        <v>19</v>
      </c>
      <c r="D221" s="70">
        <f>Data!C222</f>
        <v>4.9185654859992822E-3</v>
      </c>
      <c r="E221" s="68">
        <f>Data!D222</f>
        <v>1.0260865201057448E-2</v>
      </c>
      <c r="F221" s="79">
        <f t="shared" si="33"/>
        <v>1.0049185654859993</v>
      </c>
      <c r="G221" s="77">
        <f t="shared" si="34"/>
        <v>1.0102608652010574</v>
      </c>
      <c r="H221" s="49" t="str">
        <f t="shared" si="30"/>
        <v/>
      </c>
      <c r="I221" s="62" t="str">
        <f t="shared" si="31"/>
        <v/>
      </c>
      <c r="Q221" s="38">
        <v>217</v>
      </c>
      <c r="R221" s="84">
        <f t="shared" si="35"/>
        <v>19</v>
      </c>
      <c r="S221" s="88">
        <f>Data!G222</f>
        <v>2.7984036837837415E-3</v>
      </c>
      <c r="T221" s="79">
        <f t="shared" si="36"/>
        <v>1.0027984036837838</v>
      </c>
      <c r="U221" s="46" t="str">
        <f t="shared" si="37"/>
        <v/>
      </c>
    </row>
    <row r="222" spans="2:21" x14ac:dyDescent="0.25">
      <c r="B222" s="38">
        <v>218</v>
      </c>
      <c r="C222" s="73">
        <f t="shared" si="32"/>
        <v>19</v>
      </c>
      <c r="D222" s="70">
        <f>Data!C223</f>
        <v>3.5992269181388497E-3</v>
      </c>
      <c r="E222" s="68">
        <f>Data!D223</f>
        <v>1.2636584885178223E-2</v>
      </c>
      <c r="F222" s="79">
        <f t="shared" si="33"/>
        <v>1.0085354954374339</v>
      </c>
      <c r="G222" s="77">
        <f t="shared" si="34"/>
        <v>1.0230271123803441</v>
      </c>
      <c r="H222" s="49" t="str">
        <f t="shared" si="30"/>
        <v/>
      </c>
      <c r="I222" s="62" t="str">
        <f t="shared" si="31"/>
        <v/>
      </c>
      <c r="Q222" s="38">
        <v>218</v>
      </c>
      <c r="R222" s="84">
        <f t="shared" si="35"/>
        <v>19</v>
      </c>
      <c r="S222" s="88">
        <f>Data!G223</f>
        <v>2.6724578767736607E-3</v>
      </c>
      <c r="T222" s="79">
        <f t="shared" si="36"/>
        <v>1.0054783401765246</v>
      </c>
      <c r="U222" s="46" t="str">
        <f t="shared" si="37"/>
        <v/>
      </c>
    </row>
    <row r="223" spans="2:21" x14ac:dyDescent="0.25">
      <c r="B223" s="38">
        <v>219</v>
      </c>
      <c r="C223" s="73">
        <f t="shared" si="32"/>
        <v>19</v>
      </c>
      <c r="D223" s="70">
        <f>Data!C224</f>
        <v>3.4755094721929526E-3</v>
      </c>
      <c r="E223" s="68">
        <f>Data!D224</f>
        <v>8.0065323630669882E-3</v>
      </c>
      <c r="F223" s="79">
        <f t="shared" si="33"/>
        <v>1.0120406701048696</v>
      </c>
      <c r="G223" s="77">
        <f t="shared" si="34"/>
        <v>1.0312180120639123</v>
      </c>
      <c r="H223" s="49" t="str">
        <f t="shared" si="30"/>
        <v/>
      </c>
      <c r="I223" s="62" t="str">
        <f t="shared" si="31"/>
        <v/>
      </c>
      <c r="Q223" s="38">
        <v>219</v>
      </c>
      <c r="R223" s="84">
        <f t="shared" si="35"/>
        <v>19</v>
      </c>
      <c r="S223" s="88">
        <f>Data!G224</f>
        <v>2.8626887844247573E-3</v>
      </c>
      <c r="T223" s="79">
        <f t="shared" si="36"/>
        <v>1.00835671174393</v>
      </c>
      <c r="U223" s="46" t="str">
        <f t="shared" si="37"/>
        <v/>
      </c>
    </row>
    <row r="224" spans="2:21" x14ac:dyDescent="0.25">
      <c r="B224" s="38">
        <v>220</v>
      </c>
      <c r="C224" s="73">
        <f t="shared" si="32"/>
        <v>19</v>
      </c>
      <c r="D224" s="70">
        <f>Data!C225</f>
        <v>3.9496338340447804E-3</v>
      </c>
      <c r="E224" s="68">
        <f>Data!D225</f>
        <v>8.4067621720996417E-3</v>
      </c>
      <c r="F224" s="79">
        <f t="shared" si="33"/>
        <v>1.0160378601769451</v>
      </c>
      <c r="G224" s="77">
        <f t="shared" si="34"/>
        <v>1.0398872166389188</v>
      </c>
      <c r="H224" s="49" t="str">
        <f t="shared" si="30"/>
        <v/>
      </c>
      <c r="I224" s="62" t="str">
        <f t="shared" si="31"/>
        <v/>
      </c>
      <c r="Q224" s="38">
        <v>220</v>
      </c>
      <c r="R224" s="84">
        <f t="shared" si="35"/>
        <v>19</v>
      </c>
      <c r="S224" s="88">
        <f>Data!G225</f>
        <v>3.1515366424289307E-3</v>
      </c>
      <c r="T224" s="79">
        <f t="shared" si="36"/>
        <v>1.01153458486963</v>
      </c>
      <c r="U224" s="46" t="str">
        <f t="shared" si="37"/>
        <v/>
      </c>
    </row>
    <row r="225" spans="2:21" x14ac:dyDescent="0.25">
      <c r="B225" s="38">
        <v>221</v>
      </c>
      <c r="C225" s="73">
        <f t="shared" si="32"/>
        <v>19</v>
      </c>
      <c r="D225" s="70">
        <f>Data!C226</f>
        <v>4.1795760534206923E-3</v>
      </c>
      <c r="E225" s="68">
        <f>Data!D226</f>
        <v>1.0408608466514049E-2</v>
      </c>
      <c r="F225" s="79">
        <f t="shared" si="33"/>
        <v>1.0202844676867093</v>
      </c>
      <c r="G225" s="77">
        <f t="shared" si="34"/>
        <v>1.0507109955262464</v>
      </c>
      <c r="H225" s="49" t="str">
        <f t="shared" si="30"/>
        <v/>
      </c>
      <c r="I225" s="62" t="str">
        <f t="shared" si="31"/>
        <v/>
      </c>
      <c r="Q225" s="38">
        <v>221</v>
      </c>
      <c r="R225" s="84">
        <f t="shared" si="35"/>
        <v>19</v>
      </c>
      <c r="S225" s="88">
        <f>Data!G226</f>
        <v>2.4713096709468828E-3</v>
      </c>
      <c r="T225" s="79">
        <f t="shared" si="36"/>
        <v>1.0140344000717154</v>
      </c>
      <c r="U225" s="46" t="str">
        <f t="shared" si="37"/>
        <v/>
      </c>
    </row>
    <row r="226" spans="2:21" x14ac:dyDescent="0.25">
      <c r="B226" s="38">
        <v>222</v>
      </c>
      <c r="C226" s="73">
        <f t="shared" si="32"/>
        <v>19</v>
      </c>
      <c r="D226" s="70">
        <f>Data!C227</f>
        <v>3.5866651480200174E-3</v>
      </c>
      <c r="E226" s="68">
        <f>Data!D227</f>
        <v>8.3045292476490486E-3</v>
      </c>
      <c r="F226" s="79">
        <f t="shared" si="33"/>
        <v>1.0239438864280275</v>
      </c>
      <c r="G226" s="77">
        <f t="shared" si="34"/>
        <v>1.0594366557194206</v>
      </c>
      <c r="H226" s="49" t="str">
        <f t="shared" si="30"/>
        <v/>
      </c>
      <c r="I226" s="62" t="str">
        <f t="shared" si="31"/>
        <v/>
      </c>
      <c r="Q226" s="38">
        <v>222</v>
      </c>
      <c r="R226" s="84">
        <f t="shared" si="35"/>
        <v>19</v>
      </c>
      <c r="S226" s="88">
        <f>Data!G227</f>
        <v>2.9042853600943375E-3</v>
      </c>
      <c r="T226" s="79">
        <f t="shared" si="36"/>
        <v>1.0169794453344756</v>
      </c>
      <c r="U226" s="46" t="str">
        <f t="shared" si="37"/>
        <v/>
      </c>
    </row>
    <row r="227" spans="2:21" x14ac:dyDescent="0.25">
      <c r="B227" s="38">
        <v>223</v>
      </c>
      <c r="C227" s="73">
        <f t="shared" si="32"/>
        <v>19</v>
      </c>
      <c r="D227" s="70">
        <f>Data!C228</f>
        <v>5.4709449423940492E-3</v>
      </c>
      <c r="E227" s="68">
        <f>Data!D228</f>
        <v>5.471799609472223E-3</v>
      </c>
      <c r="F227" s="79">
        <f t="shared" si="33"/>
        <v>1.0295458270547762</v>
      </c>
      <c r="G227" s="77">
        <f t="shared" si="34"/>
        <v>1.0652336807984466</v>
      </c>
      <c r="H227" s="49" t="str">
        <f t="shared" si="30"/>
        <v/>
      </c>
      <c r="I227" s="62" t="str">
        <f t="shared" si="31"/>
        <v/>
      </c>
      <c r="Q227" s="38">
        <v>223</v>
      </c>
      <c r="R227" s="84">
        <f t="shared" si="35"/>
        <v>19</v>
      </c>
      <c r="S227" s="88">
        <f>Data!G228</f>
        <v>3.0861702883867377E-3</v>
      </c>
      <c r="T227" s="79">
        <f t="shared" si="36"/>
        <v>1.0201180170825668</v>
      </c>
      <c r="U227" s="46" t="str">
        <f t="shared" si="37"/>
        <v/>
      </c>
    </row>
    <row r="228" spans="2:21" x14ac:dyDescent="0.25">
      <c r="B228" s="38">
        <v>224</v>
      </c>
      <c r="C228" s="73">
        <f t="shared" si="32"/>
        <v>19</v>
      </c>
      <c r="D228" s="70">
        <f>Data!C229</f>
        <v>3.9526347064171453E-3</v>
      </c>
      <c r="E228" s="68">
        <f>Data!D229</f>
        <v>8.8342917596016968E-3</v>
      </c>
      <c r="F228" s="79">
        <f t="shared" si="33"/>
        <v>1.0336152456226397</v>
      </c>
      <c r="G228" s="77">
        <f t="shared" si="34"/>
        <v>1.0746442659267743</v>
      </c>
      <c r="H228" s="49" t="str">
        <f t="shared" si="30"/>
        <v/>
      </c>
      <c r="I228" s="62" t="str">
        <f t="shared" si="31"/>
        <v/>
      </c>
      <c r="Q228" s="38">
        <v>224</v>
      </c>
      <c r="R228" s="84">
        <f t="shared" si="35"/>
        <v>19</v>
      </c>
      <c r="S228" s="88">
        <f>Data!G229</f>
        <v>2.7490786003371184E-3</v>
      </c>
      <c r="T228" s="79">
        <f t="shared" si="36"/>
        <v>1.0229224016931466</v>
      </c>
      <c r="U228" s="46" t="str">
        <f t="shared" si="37"/>
        <v/>
      </c>
    </row>
    <row r="229" spans="2:21" x14ac:dyDescent="0.25">
      <c r="B229" s="38">
        <v>225</v>
      </c>
      <c r="C229" s="73">
        <f t="shared" si="32"/>
        <v>19</v>
      </c>
      <c r="D229" s="70">
        <f>Data!C230</f>
        <v>3.5102480041084849E-3</v>
      </c>
      <c r="E229" s="68">
        <f>Data!D230</f>
        <v>9.3518560520451238E-3</v>
      </c>
      <c r="F229" s="79">
        <f t="shared" si="33"/>
        <v>1.0372434914756028</v>
      </c>
      <c r="G229" s="77">
        <f t="shared" si="34"/>
        <v>1.0846941844088773</v>
      </c>
      <c r="H229" s="49" t="str">
        <f t="shared" si="30"/>
        <v/>
      </c>
      <c r="I229" s="62" t="str">
        <f t="shared" si="31"/>
        <v/>
      </c>
      <c r="Q229" s="38">
        <v>225</v>
      </c>
      <c r="R229" s="84">
        <f t="shared" si="35"/>
        <v>19</v>
      </c>
      <c r="S229" s="88">
        <f>Data!G230</f>
        <v>3.2410934481926263E-3</v>
      </c>
      <c r="T229" s="79">
        <f t="shared" si="36"/>
        <v>1.0262377887872838</v>
      </c>
      <c r="U229" s="46" t="str">
        <f t="shared" si="37"/>
        <v/>
      </c>
    </row>
    <row r="230" spans="2:21" x14ac:dyDescent="0.25">
      <c r="B230" s="38">
        <v>226</v>
      </c>
      <c r="C230" s="73">
        <f t="shared" si="32"/>
        <v>19</v>
      </c>
      <c r="D230" s="70">
        <f>Data!C231</f>
        <v>3.9472750360060524E-3</v>
      </c>
      <c r="E230" s="68">
        <f>Data!D231</f>
        <v>9.6431202744970048E-3</v>
      </c>
      <c r="F230" s="79">
        <f t="shared" si="33"/>
        <v>1.0413377768157643</v>
      </c>
      <c r="G230" s="77">
        <f t="shared" si="34"/>
        <v>1.0951540208901798</v>
      </c>
      <c r="H230" s="49" t="str">
        <f t="shared" si="30"/>
        <v/>
      </c>
      <c r="I230" s="62" t="str">
        <f t="shared" si="31"/>
        <v/>
      </c>
      <c r="Q230" s="38">
        <v>226</v>
      </c>
      <c r="R230" s="84">
        <f t="shared" si="35"/>
        <v>19</v>
      </c>
      <c r="S230" s="88">
        <f>Data!G231</f>
        <v>2.6069116551384651E-3</v>
      </c>
      <c r="T230" s="79">
        <f t="shared" si="36"/>
        <v>1.0289131000398168</v>
      </c>
      <c r="U230" s="46" t="str">
        <f t="shared" si="37"/>
        <v/>
      </c>
    </row>
    <row r="231" spans="2:21" x14ac:dyDescent="0.25">
      <c r="B231" s="38">
        <v>227</v>
      </c>
      <c r="C231" s="73">
        <f t="shared" si="32"/>
        <v>19</v>
      </c>
      <c r="D231" s="70">
        <f>Data!C232</f>
        <v>5.0043281179989619E-3</v>
      </c>
      <c r="E231" s="68">
        <f>Data!D232</f>
        <v>1.1936584228605017E-2</v>
      </c>
      <c r="F231" s="79">
        <f t="shared" si="33"/>
        <v>1.046548972732618</v>
      </c>
      <c r="G231" s="77">
        <f t="shared" si="34"/>
        <v>1.1082264191038309</v>
      </c>
      <c r="H231" s="49" t="str">
        <f t="shared" si="30"/>
        <v/>
      </c>
      <c r="I231" s="62" t="str">
        <f t="shared" si="31"/>
        <v/>
      </c>
      <c r="Q231" s="38">
        <v>227</v>
      </c>
      <c r="R231" s="84">
        <f t="shared" si="35"/>
        <v>19</v>
      </c>
      <c r="S231" s="88">
        <f>Data!G232</f>
        <v>3.3532440791196379E-3</v>
      </c>
      <c r="T231" s="79">
        <f t="shared" si="36"/>
        <v>1.0323632968004541</v>
      </c>
      <c r="U231" s="46" t="str">
        <f t="shared" si="37"/>
        <v/>
      </c>
    </row>
    <row r="232" spans="2:21" x14ac:dyDescent="0.25">
      <c r="B232" s="38">
        <v>228</v>
      </c>
      <c r="C232" s="73">
        <f t="shared" si="32"/>
        <v>19</v>
      </c>
      <c r="D232" s="70">
        <f>Data!C233</f>
        <v>4.4912273810307169E-3</v>
      </c>
      <c r="E232" s="68">
        <f>Data!D233</f>
        <v>1.047442184611241E-2</v>
      </c>
      <c r="F232" s="79">
        <f t="shared" si="33"/>
        <v>1.0512492621345444</v>
      </c>
      <c r="G232" s="77">
        <f t="shared" si="34"/>
        <v>1.1198344501185309</v>
      </c>
      <c r="H232" s="49">
        <f t="shared" si="30"/>
        <v>5.1249262134544393E-2</v>
      </c>
      <c r="I232" s="62">
        <f t="shared" si="31"/>
        <v>0.11983445011853089</v>
      </c>
      <c r="Q232" s="38">
        <v>228</v>
      </c>
      <c r="R232" s="84">
        <f t="shared" si="35"/>
        <v>19</v>
      </c>
      <c r="S232" s="88">
        <f>Data!G233</f>
        <v>2.469155407680574E-3</v>
      </c>
      <c r="T232" s="79">
        <f t="shared" si="36"/>
        <v>1.0349123622174399</v>
      </c>
      <c r="U232" s="46">
        <f t="shared" si="37"/>
        <v>3.4912362217439874E-2</v>
      </c>
    </row>
    <row r="233" spans="2:21" x14ac:dyDescent="0.25">
      <c r="B233" s="38">
        <v>229</v>
      </c>
      <c r="C233" s="73">
        <f t="shared" si="32"/>
        <v>20</v>
      </c>
      <c r="D233" s="70">
        <f>Data!C234</f>
        <v>3.7696241260620185E-3</v>
      </c>
      <c r="E233" s="68">
        <f>Data!D234</f>
        <v>1.1892328057993933E-2</v>
      </c>
      <c r="F233" s="79">
        <f t="shared" si="33"/>
        <v>1.0037696241260621</v>
      </c>
      <c r="G233" s="77">
        <f t="shared" si="34"/>
        <v>1.0118923280579939</v>
      </c>
      <c r="H233" s="49" t="str">
        <f t="shared" si="30"/>
        <v/>
      </c>
      <c r="I233" s="62" t="str">
        <f t="shared" si="31"/>
        <v/>
      </c>
      <c r="Q233" s="38">
        <v>229</v>
      </c>
      <c r="R233" s="84">
        <f t="shared" si="35"/>
        <v>20</v>
      </c>
      <c r="S233" s="88">
        <f>Data!G234</f>
        <v>3.8980564943433241E-3</v>
      </c>
      <c r="T233" s="79">
        <f t="shared" si="36"/>
        <v>1.0038980564943434</v>
      </c>
      <c r="U233" s="46" t="str">
        <f t="shared" si="37"/>
        <v/>
      </c>
    </row>
    <row r="234" spans="2:21" x14ac:dyDescent="0.25">
      <c r="B234" s="38">
        <v>230</v>
      </c>
      <c r="C234" s="73">
        <f t="shared" si="32"/>
        <v>20</v>
      </c>
      <c r="D234" s="70">
        <f>Data!C235</f>
        <v>4.2924901992396104E-3</v>
      </c>
      <c r="E234" s="68">
        <f>Data!D235</f>
        <v>1.0251398924711663E-2</v>
      </c>
      <c r="F234" s="79">
        <f t="shared" si="33"/>
        <v>1.0080782953999177</v>
      </c>
      <c r="G234" s="77">
        <f t="shared" si="34"/>
        <v>1.0222656399817716</v>
      </c>
      <c r="H234" s="49" t="str">
        <f t="shared" si="30"/>
        <v/>
      </c>
      <c r="I234" s="62" t="str">
        <f t="shared" si="31"/>
        <v/>
      </c>
      <c r="Q234" s="38">
        <v>230</v>
      </c>
      <c r="R234" s="84">
        <f t="shared" si="35"/>
        <v>20</v>
      </c>
      <c r="S234" s="88">
        <f>Data!G235</f>
        <v>2.6983439583104446E-3</v>
      </c>
      <c r="T234" s="79">
        <f t="shared" si="36"/>
        <v>1.0066069187498443</v>
      </c>
      <c r="U234" s="46" t="str">
        <f t="shared" si="37"/>
        <v/>
      </c>
    </row>
    <row r="235" spans="2:21" x14ac:dyDescent="0.25">
      <c r="B235" s="38">
        <v>231</v>
      </c>
      <c r="C235" s="73">
        <f t="shared" si="32"/>
        <v>20</v>
      </c>
      <c r="D235" s="70">
        <f>Data!C236</f>
        <v>3.9186406475250528E-3</v>
      </c>
      <c r="E235" s="68">
        <f>Data!D236</f>
        <v>9.9144787819226005E-3</v>
      </c>
      <c r="F235" s="79">
        <f t="shared" si="33"/>
        <v>1.0120285919841596</v>
      </c>
      <c r="G235" s="77">
        <f t="shared" si="34"/>
        <v>1.0324008709788592</v>
      </c>
      <c r="H235" s="49" t="str">
        <f t="shared" si="30"/>
        <v/>
      </c>
      <c r="I235" s="62" t="str">
        <f t="shared" si="31"/>
        <v/>
      </c>
      <c r="Q235" s="38">
        <v>231</v>
      </c>
      <c r="R235" s="84">
        <f t="shared" si="35"/>
        <v>20</v>
      </c>
      <c r="S235" s="88">
        <f>Data!G236</f>
        <v>3.326911704016619E-3</v>
      </c>
      <c r="T235" s="79">
        <f t="shared" si="36"/>
        <v>1.0099558110891773</v>
      </c>
      <c r="U235" s="46" t="str">
        <f t="shared" si="37"/>
        <v/>
      </c>
    </row>
    <row r="236" spans="2:21" x14ac:dyDescent="0.25">
      <c r="B236" s="38">
        <v>232</v>
      </c>
      <c r="C236" s="73">
        <f t="shared" si="32"/>
        <v>20</v>
      </c>
      <c r="D236" s="70">
        <f>Data!C237</f>
        <v>5.4225113968083948E-3</v>
      </c>
      <c r="E236" s="68">
        <f>Data!D237</f>
        <v>6.1609354031677815E-3</v>
      </c>
      <c r="F236" s="79">
        <f t="shared" si="33"/>
        <v>1.0175163285580897</v>
      </c>
      <c r="G236" s="77">
        <f t="shared" si="34"/>
        <v>1.0387614260551341</v>
      </c>
      <c r="H236" s="49" t="str">
        <f t="shared" si="30"/>
        <v/>
      </c>
      <c r="I236" s="62" t="str">
        <f t="shared" si="31"/>
        <v/>
      </c>
      <c r="Q236" s="38">
        <v>232</v>
      </c>
      <c r="R236" s="84">
        <f t="shared" si="35"/>
        <v>20</v>
      </c>
      <c r="S236" s="88">
        <f>Data!G237</f>
        <v>2.3992977718923563E-3</v>
      </c>
      <c r="T236" s="79">
        <f t="shared" si="36"/>
        <v>1.0123789958164333</v>
      </c>
      <c r="U236" s="46" t="str">
        <f t="shared" si="37"/>
        <v/>
      </c>
    </row>
    <row r="237" spans="2:21" x14ac:dyDescent="0.25">
      <c r="B237" s="38">
        <v>233</v>
      </c>
      <c r="C237" s="73">
        <f t="shared" si="32"/>
        <v>20</v>
      </c>
      <c r="D237" s="70">
        <f>Data!C238</f>
        <v>3.3434849491293245E-3</v>
      </c>
      <c r="E237" s="68">
        <f>Data!D238</f>
        <v>1.1062434310827252E-2</v>
      </c>
      <c r="F237" s="79">
        <f t="shared" si="33"/>
        <v>1.0209183790881171</v>
      </c>
      <c r="G237" s="77">
        <f t="shared" si="34"/>
        <v>1.0502526560954901</v>
      </c>
      <c r="H237" s="49" t="str">
        <f t="shared" si="30"/>
        <v/>
      </c>
      <c r="I237" s="62" t="str">
        <f t="shared" si="31"/>
        <v/>
      </c>
      <c r="Q237" s="38">
        <v>233</v>
      </c>
      <c r="R237" s="84">
        <f t="shared" si="35"/>
        <v>20</v>
      </c>
      <c r="S237" s="88">
        <f>Data!G238</f>
        <v>3.5507655639586974E-3</v>
      </c>
      <c r="T237" s="79">
        <f t="shared" si="36"/>
        <v>1.0159737162924534</v>
      </c>
      <c r="U237" s="46" t="str">
        <f t="shared" si="37"/>
        <v/>
      </c>
    </row>
    <row r="238" spans="2:21" x14ac:dyDescent="0.25">
      <c r="B238" s="38">
        <v>234</v>
      </c>
      <c r="C238" s="73">
        <f t="shared" si="32"/>
        <v>20</v>
      </c>
      <c r="D238" s="70">
        <f>Data!C239</f>
        <v>4.0555166652300962E-3</v>
      </c>
      <c r="E238" s="68">
        <f>Data!D239</f>
        <v>1.0665729953592381E-2</v>
      </c>
      <c r="F238" s="79">
        <f t="shared" si="33"/>
        <v>1.0250587305883487</v>
      </c>
      <c r="G238" s="77">
        <f t="shared" si="34"/>
        <v>1.0614543673084478</v>
      </c>
      <c r="H238" s="49" t="str">
        <f t="shared" si="30"/>
        <v/>
      </c>
      <c r="I238" s="62" t="str">
        <f t="shared" si="31"/>
        <v/>
      </c>
      <c r="Q238" s="38">
        <v>234</v>
      </c>
      <c r="R238" s="84">
        <f t="shared" si="35"/>
        <v>20</v>
      </c>
      <c r="S238" s="88">
        <f>Data!G239</f>
        <v>2.1515747004489049E-3</v>
      </c>
      <c r="T238" s="79">
        <f t="shared" si="36"/>
        <v>1.0181596596367493</v>
      </c>
      <c r="U238" s="46" t="str">
        <f t="shared" si="37"/>
        <v/>
      </c>
    </row>
    <row r="239" spans="2:21" x14ac:dyDescent="0.25">
      <c r="B239" s="38">
        <v>235</v>
      </c>
      <c r="C239" s="73">
        <f t="shared" si="32"/>
        <v>20</v>
      </c>
      <c r="D239" s="70">
        <f>Data!C240</f>
        <v>3.5877163558488833E-3</v>
      </c>
      <c r="E239" s="68">
        <f>Data!D240</f>
        <v>9.3153865416901582E-3</v>
      </c>
      <c r="F239" s="79">
        <f t="shared" si="33"/>
        <v>1.0287363505617861</v>
      </c>
      <c r="G239" s="77">
        <f t="shared" si="34"/>
        <v>1.0713422250362912</v>
      </c>
      <c r="H239" s="49" t="str">
        <f t="shared" si="30"/>
        <v/>
      </c>
      <c r="I239" s="62" t="str">
        <f t="shared" si="31"/>
        <v/>
      </c>
      <c r="Q239" s="38">
        <v>235</v>
      </c>
      <c r="R239" s="84">
        <f t="shared" si="35"/>
        <v>20</v>
      </c>
      <c r="S239" s="88">
        <f>Data!G240</f>
        <v>3.8739790884620043E-3</v>
      </c>
      <c r="T239" s="79">
        <f t="shared" si="36"/>
        <v>1.0221039888668977</v>
      </c>
      <c r="U239" s="46" t="str">
        <f t="shared" si="37"/>
        <v/>
      </c>
    </row>
    <row r="240" spans="2:21" x14ac:dyDescent="0.25">
      <c r="B240" s="38">
        <v>236</v>
      </c>
      <c r="C240" s="73">
        <f t="shared" si="32"/>
        <v>20</v>
      </c>
      <c r="D240" s="70">
        <f>Data!C241</f>
        <v>4.1141723238193317E-3</v>
      </c>
      <c r="E240" s="68">
        <f>Data!D241</f>
        <v>1.4062532391174186E-2</v>
      </c>
      <c r="F240" s="79">
        <f t="shared" si="33"/>
        <v>1.0329687491837745</v>
      </c>
      <c r="G240" s="77">
        <f t="shared" si="34"/>
        <v>1.0864080097778968</v>
      </c>
      <c r="H240" s="49" t="str">
        <f t="shared" si="30"/>
        <v/>
      </c>
      <c r="I240" s="62" t="str">
        <f t="shared" si="31"/>
        <v/>
      </c>
      <c r="Q240" s="38">
        <v>236</v>
      </c>
      <c r="R240" s="84">
        <f t="shared" si="35"/>
        <v>20</v>
      </c>
      <c r="S240" s="88">
        <f>Data!G241</f>
        <v>2.9200673909812636E-3</v>
      </c>
      <c r="T240" s="79">
        <f t="shared" si="36"/>
        <v>1.0250886013949798</v>
      </c>
      <c r="U240" s="46" t="str">
        <f t="shared" si="37"/>
        <v/>
      </c>
    </row>
    <row r="241" spans="2:21" x14ac:dyDescent="0.25">
      <c r="B241" s="38">
        <v>237</v>
      </c>
      <c r="C241" s="73">
        <f t="shared" si="32"/>
        <v>20</v>
      </c>
      <c r="D241" s="70">
        <f>Data!C242</f>
        <v>4.009858212363264E-3</v>
      </c>
      <c r="E241" s="68">
        <f>Data!D242</f>
        <v>9.0424221970401546E-3</v>
      </c>
      <c r="F241" s="79">
        <f t="shared" si="33"/>
        <v>1.0371108074058037</v>
      </c>
      <c r="G241" s="77">
        <f t="shared" si="34"/>
        <v>1.0962317696805546</v>
      </c>
      <c r="H241" s="49" t="str">
        <f t="shared" si="30"/>
        <v/>
      </c>
      <c r="I241" s="62" t="str">
        <f t="shared" si="31"/>
        <v/>
      </c>
      <c r="Q241" s="38">
        <v>237</v>
      </c>
      <c r="R241" s="84">
        <f t="shared" si="35"/>
        <v>20</v>
      </c>
      <c r="S241" s="88">
        <f>Data!G242</f>
        <v>2.7883273823135738E-3</v>
      </c>
      <c r="T241" s="79">
        <f t="shared" si="36"/>
        <v>1.0279468840115469</v>
      </c>
      <c r="U241" s="46" t="str">
        <f t="shared" si="37"/>
        <v/>
      </c>
    </row>
    <row r="242" spans="2:21" x14ac:dyDescent="0.25">
      <c r="B242" s="38">
        <v>238</v>
      </c>
      <c r="C242" s="73">
        <f t="shared" si="32"/>
        <v>20</v>
      </c>
      <c r="D242" s="70">
        <f>Data!C243</f>
        <v>3.7990538120112119E-3</v>
      </c>
      <c r="E242" s="68">
        <f>Data!D243</f>
        <v>9.5321909070660658E-3</v>
      </c>
      <c r="F242" s="79">
        <f t="shared" si="33"/>
        <v>1.0410508471721567</v>
      </c>
      <c r="G242" s="77">
        <f t="shared" si="34"/>
        <v>1.1066812601875404</v>
      </c>
      <c r="H242" s="49" t="str">
        <f t="shared" si="30"/>
        <v/>
      </c>
      <c r="I242" s="62" t="str">
        <f t="shared" si="31"/>
        <v/>
      </c>
      <c r="Q242" s="38">
        <v>238</v>
      </c>
      <c r="R242" s="84">
        <f t="shared" si="35"/>
        <v>20</v>
      </c>
      <c r="S242" s="88">
        <f>Data!G243</f>
        <v>3.1044754620407045E-3</v>
      </c>
      <c r="T242" s="79">
        <f t="shared" si="36"/>
        <v>1.0311381198892418</v>
      </c>
      <c r="U242" s="46" t="str">
        <f t="shared" si="37"/>
        <v/>
      </c>
    </row>
    <row r="243" spans="2:21" x14ac:dyDescent="0.25">
      <c r="B243" s="38">
        <v>239</v>
      </c>
      <c r="C243" s="73">
        <f t="shared" si="32"/>
        <v>20</v>
      </c>
      <c r="D243" s="70">
        <f>Data!C244</f>
        <v>2.7684251947183072E-3</v>
      </c>
      <c r="E243" s="68">
        <f>Data!D244</f>
        <v>8.2084799372768458E-3</v>
      </c>
      <c r="F243" s="79">
        <f t="shared" si="33"/>
        <v>1.0439329185664508</v>
      </c>
      <c r="G243" s="77">
        <f t="shared" si="34"/>
        <v>1.1157654311087501</v>
      </c>
      <c r="H243" s="49" t="str">
        <f t="shared" si="30"/>
        <v/>
      </c>
      <c r="I243" s="62" t="str">
        <f t="shared" si="31"/>
        <v/>
      </c>
      <c r="Q243" s="38">
        <v>239</v>
      </c>
      <c r="R243" s="84">
        <f t="shared" si="35"/>
        <v>20</v>
      </c>
      <c r="S243" s="88">
        <f>Data!G244</f>
        <v>3.1300511997771107E-3</v>
      </c>
      <c r="T243" s="79">
        <f t="shared" si="36"/>
        <v>1.0343656349985371</v>
      </c>
      <c r="U243" s="46" t="str">
        <f t="shared" si="37"/>
        <v/>
      </c>
    </row>
    <row r="244" spans="2:21" ht="15.75" thickBot="1" x14ac:dyDescent="0.3">
      <c r="B244" s="39">
        <v>240</v>
      </c>
      <c r="C244" s="74">
        <f t="shared" si="32"/>
        <v>20</v>
      </c>
      <c r="D244" s="71">
        <f>Data!C245</f>
        <v>3.725445900024358E-3</v>
      </c>
      <c r="E244" s="76">
        <f>Data!D245</f>
        <v>6.7383212864034429E-3</v>
      </c>
      <c r="F244" s="80">
        <f t="shared" si="33"/>
        <v>1.0478220341778246</v>
      </c>
      <c r="G244" s="82">
        <f t="shared" si="34"/>
        <v>1.1232838170638233</v>
      </c>
      <c r="H244" s="50">
        <f t="shared" si="30"/>
        <v>4.7822034177824602E-2</v>
      </c>
      <c r="I244" s="63">
        <f t="shared" si="31"/>
        <v>0.1232838170638233</v>
      </c>
      <c r="Q244" s="38">
        <v>240</v>
      </c>
      <c r="R244" s="84">
        <f t="shared" si="35"/>
        <v>20</v>
      </c>
      <c r="S244" s="88">
        <f>Data!G245</f>
        <v>2.655154999651218E-3</v>
      </c>
      <c r="T244" s="79">
        <f t="shared" si="36"/>
        <v>1.0371120360857708</v>
      </c>
      <c r="U244" s="46">
        <f t="shared" si="37"/>
        <v>3.711203608577085E-2</v>
      </c>
    </row>
    <row r="245" spans="2:21" ht="15.75" thickBot="1" x14ac:dyDescent="0.3">
      <c r="Q245" s="38">
        <v>241</v>
      </c>
      <c r="R245" s="84">
        <f t="shared" si="35"/>
        <v>21</v>
      </c>
      <c r="S245" s="88">
        <f>Data!G246</f>
        <v>2.9685241488935366E-3</v>
      </c>
      <c r="T245" s="79">
        <f t="shared" si="36"/>
        <v>1.0029685241488935</v>
      </c>
      <c r="U245" s="46" t="str">
        <f t="shared" si="37"/>
        <v/>
      </c>
    </row>
    <row r="246" spans="2:21" ht="15.75" thickBot="1" x14ac:dyDescent="0.3">
      <c r="C246" s="94" t="s">
        <v>40</v>
      </c>
      <c r="D246" s="125" t="str">
        <f>IF(COUNT(D5:D244)=Data!K29,"OK","Check")</f>
        <v>OK</v>
      </c>
      <c r="E246" s="127" t="str">
        <f>IF(COUNT(E5:E244)=Data!L29,"OK","Check")</f>
        <v>OK</v>
      </c>
      <c r="H246" s="128" t="str">
        <f>IF(COUNT(H5:H244)=20,"OK","Check")</f>
        <v>OK</v>
      </c>
      <c r="I246" s="129" t="str">
        <f>IF(COUNT(I5:I244)=20,"OK","Check")</f>
        <v>OK</v>
      </c>
      <c r="Q246" s="38">
        <v>242</v>
      </c>
      <c r="R246" s="84">
        <f t="shared" si="35"/>
        <v>21</v>
      </c>
      <c r="S246" s="88">
        <f>Data!G247</f>
        <v>3.0484437748931718E-3</v>
      </c>
      <c r="T246" s="79">
        <f t="shared" si="36"/>
        <v>1.0060260173027491</v>
      </c>
      <c r="U246" s="46" t="str">
        <f t="shared" si="37"/>
        <v/>
      </c>
    </row>
    <row r="247" spans="2:21" x14ac:dyDescent="0.25">
      <c r="Q247" s="38">
        <v>243</v>
      </c>
      <c r="R247" s="84">
        <f t="shared" si="35"/>
        <v>21</v>
      </c>
      <c r="S247" s="88">
        <f>Data!G248</f>
        <v>2.4841270116092496E-3</v>
      </c>
      <c r="T247" s="79">
        <f t="shared" si="36"/>
        <v>1.0085251137067124</v>
      </c>
      <c r="U247" s="46" t="str">
        <f t="shared" si="37"/>
        <v/>
      </c>
    </row>
    <row r="248" spans="2:21" x14ac:dyDescent="0.25">
      <c r="Q248" s="38">
        <v>244</v>
      </c>
      <c r="R248" s="84">
        <f t="shared" si="35"/>
        <v>21</v>
      </c>
      <c r="S248" s="88">
        <f>Data!G249</f>
        <v>2.5784477555747978E-3</v>
      </c>
      <c r="T248" s="79">
        <f t="shared" si="36"/>
        <v>1.0111255430225903</v>
      </c>
      <c r="U248" s="46" t="str">
        <f t="shared" si="37"/>
        <v/>
      </c>
    </row>
    <row r="249" spans="2:21" x14ac:dyDescent="0.25">
      <c r="Q249" s="38">
        <v>245</v>
      </c>
      <c r="R249" s="84">
        <f t="shared" si="35"/>
        <v>21</v>
      </c>
      <c r="S249" s="88">
        <f>Data!G250</f>
        <v>3.3445998749601336E-3</v>
      </c>
      <c r="T249" s="79">
        <f t="shared" si="36"/>
        <v>1.0145073533873528</v>
      </c>
      <c r="U249" s="46" t="str">
        <f t="shared" si="37"/>
        <v/>
      </c>
    </row>
    <row r="250" spans="2:21" x14ac:dyDescent="0.25">
      <c r="Q250" s="38">
        <v>246</v>
      </c>
      <c r="R250" s="84">
        <f t="shared" si="35"/>
        <v>21</v>
      </c>
      <c r="S250" s="88">
        <f>Data!G251</f>
        <v>3.5389958864338977E-3</v>
      </c>
      <c r="T250" s="79">
        <f t="shared" si="36"/>
        <v>1.0180976907377475</v>
      </c>
      <c r="U250" s="46" t="str">
        <f t="shared" si="37"/>
        <v/>
      </c>
    </row>
    <row r="251" spans="2:21" x14ac:dyDescent="0.25">
      <c r="Q251" s="38">
        <v>247</v>
      </c>
      <c r="R251" s="84">
        <f t="shared" si="35"/>
        <v>21</v>
      </c>
      <c r="S251" s="88">
        <f>Data!G252</f>
        <v>2.9696655032690014E-3</v>
      </c>
      <c r="T251" s="79">
        <f t="shared" si="36"/>
        <v>1.0211211003288891</v>
      </c>
      <c r="U251" s="46" t="str">
        <f t="shared" si="37"/>
        <v/>
      </c>
    </row>
    <row r="252" spans="2:21" x14ac:dyDescent="0.25">
      <c r="Q252" s="38">
        <v>248</v>
      </c>
      <c r="R252" s="84">
        <f t="shared" si="35"/>
        <v>21</v>
      </c>
      <c r="S252" s="88">
        <f>Data!G253</f>
        <v>2.2296264574737695E-3</v>
      </c>
      <c r="T252" s="79">
        <f t="shared" si="36"/>
        <v>1.0233978189504671</v>
      </c>
      <c r="U252" s="46" t="str">
        <f t="shared" si="37"/>
        <v/>
      </c>
    </row>
    <row r="253" spans="2:21" x14ac:dyDescent="0.25">
      <c r="Q253" s="38">
        <v>249</v>
      </c>
      <c r="R253" s="84">
        <f t="shared" si="35"/>
        <v>21</v>
      </c>
      <c r="S253" s="88">
        <f>Data!G254</f>
        <v>4.4055154445417771E-3</v>
      </c>
      <c r="T253" s="79">
        <f t="shared" si="36"/>
        <v>1.0279064138477636</v>
      </c>
      <c r="U253" s="46" t="str">
        <f t="shared" si="37"/>
        <v/>
      </c>
    </row>
    <row r="254" spans="2:21" x14ac:dyDescent="0.25">
      <c r="Q254" s="38">
        <v>250</v>
      </c>
      <c r="R254" s="84">
        <f t="shared" si="35"/>
        <v>21</v>
      </c>
      <c r="S254" s="88">
        <f>Data!G255</f>
        <v>2.5057490432497092E-3</v>
      </c>
      <c r="T254" s="79">
        <f t="shared" si="36"/>
        <v>1.0304820893608129</v>
      </c>
      <c r="U254" s="46" t="str">
        <f t="shared" si="37"/>
        <v/>
      </c>
    </row>
    <row r="255" spans="2:21" x14ac:dyDescent="0.25">
      <c r="Q255" s="38">
        <v>251</v>
      </c>
      <c r="R255" s="84">
        <f t="shared" si="35"/>
        <v>21</v>
      </c>
      <c r="S255" s="88">
        <f>Data!G256</f>
        <v>3.5468580448183027E-3</v>
      </c>
      <c r="T255" s="79">
        <f t="shared" si="36"/>
        <v>1.0341370630495035</v>
      </c>
      <c r="U255" s="46" t="str">
        <f t="shared" si="37"/>
        <v/>
      </c>
    </row>
    <row r="256" spans="2:21" x14ac:dyDescent="0.25">
      <c r="Q256" s="38">
        <v>252</v>
      </c>
      <c r="R256" s="84">
        <f t="shared" si="35"/>
        <v>21</v>
      </c>
      <c r="S256" s="88">
        <f>Data!G257</f>
        <v>2.6050012524379169E-3</v>
      </c>
      <c r="T256" s="79">
        <f t="shared" si="36"/>
        <v>1.03683099139394</v>
      </c>
      <c r="U256" s="46">
        <f t="shared" si="37"/>
        <v>3.6830991393939971E-2</v>
      </c>
    </row>
    <row r="257" spans="17:21" x14ac:dyDescent="0.25">
      <c r="Q257" s="38">
        <v>253</v>
      </c>
      <c r="R257" s="84">
        <f t="shared" si="35"/>
        <v>22</v>
      </c>
      <c r="S257" s="88">
        <f>Data!G258</f>
        <v>3.5436503471551377E-3</v>
      </c>
      <c r="T257" s="79">
        <f t="shared" si="36"/>
        <v>1.0035436503471551</v>
      </c>
      <c r="U257" s="46" t="str">
        <f t="shared" si="37"/>
        <v/>
      </c>
    </row>
    <row r="258" spans="17:21" x14ac:dyDescent="0.25">
      <c r="Q258" s="38">
        <v>254</v>
      </c>
      <c r="R258" s="84">
        <f t="shared" si="35"/>
        <v>22</v>
      </c>
      <c r="S258" s="88">
        <f>Data!G259</f>
        <v>3.0711934605682735E-3</v>
      </c>
      <c r="T258" s="79">
        <f t="shared" si="36"/>
        <v>1.0066257270434962</v>
      </c>
      <c r="U258" s="46" t="str">
        <f t="shared" si="37"/>
        <v/>
      </c>
    </row>
    <row r="259" spans="17:21" x14ac:dyDescent="0.25">
      <c r="Q259" s="38">
        <v>255</v>
      </c>
      <c r="R259" s="84">
        <f t="shared" si="35"/>
        <v>22</v>
      </c>
      <c r="S259" s="88">
        <f>Data!G260</f>
        <v>3.1173527760869073E-3</v>
      </c>
      <c r="T259" s="79">
        <f t="shared" si="36"/>
        <v>1.0097637345481756</v>
      </c>
      <c r="U259" s="46" t="str">
        <f t="shared" si="37"/>
        <v/>
      </c>
    </row>
    <row r="260" spans="17:21" x14ac:dyDescent="0.25">
      <c r="Q260" s="38">
        <v>256</v>
      </c>
      <c r="R260" s="84">
        <f t="shared" si="35"/>
        <v>22</v>
      </c>
      <c r="S260" s="88">
        <f>Data!G261</f>
        <v>2.4987791570182183E-3</v>
      </c>
      <c r="T260" s="79">
        <f t="shared" si="36"/>
        <v>1.0122869111215773</v>
      </c>
      <c r="U260" s="46" t="str">
        <f t="shared" si="37"/>
        <v/>
      </c>
    </row>
    <row r="261" spans="17:21" x14ac:dyDescent="0.25">
      <c r="Q261" s="38">
        <v>257</v>
      </c>
      <c r="R261" s="84">
        <f t="shared" si="35"/>
        <v>22</v>
      </c>
      <c r="S261" s="88">
        <f>Data!G262</f>
        <v>2.1090427020613563E-3</v>
      </c>
      <c r="T261" s="79">
        <f t="shared" si="36"/>
        <v>1.0144218674438705</v>
      </c>
      <c r="U261" s="46" t="str">
        <f t="shared" si="37"/>
        <v/>
      </c>
    </row>
    <row r="262" spans="17:21" x14ac:dyDescent="0.25">
      <c r="Q262" s="38">
        <v>258</v>
      </c>
      <c r="R262" s="84">
        <f t="shared" si="35"/>
        <v>22</v>
      </c>
      <c r="S262" s="88">
        <f>Data!G263</f>
        <v>3.0104743617589982E-3</v>
      </c>
      <c r="T262" s="79">
        <f t="shared" si="36"/>
        <v>1.017475758467818</v>
      </c>
      <c r="U262" s="46" t="str">
        <f t="shared" si="37"/>
        <v/>
      </c>
    </row>
    <row r="263" spans="17:21" x14ac:dyDescent="0.25">
      <c r="Q263" s="38">
        <v>259</v>
      </c>
      <c r="R263" s="84">
        <f t="shared" ref="R263:R304" si="38">IF(MOD(Q262,12)=0,R262+1,R262)</f>
        <v>22</v>
      </c>
      <c r="S263" s="88">
        <f>Data!G264</f>
        <v>3.2074473798737635E-3</v>
      </c>
      <c r="T263" s="79">
        <f t="shared" ref="T263:T304" si="39">IF(MOD(Q262,12)=0,1+S263,(1+S263)*T262)</f>
        <v>1.0207392584234007</v>
      </c>
      <c r="U263" s="46" t="str">
        <f t="shared" ref="U263:U304" si="40">IF(R263&lt;&gt;R264,T263-1,"")</f>
        <v/>
      </c>
    </row>
    <row r="264" spans="17:21" x14ac:dyDescent="0.25">
      <c r="Q264" s="38">
        <v>260</v>
      </c>
      <c r="R264" s="84">
        <f t="shared" si="38"/>
        <v>22</v>
      </c>
      <c r="S264" s="88">
        <f>Data!G265</f>
        <v>3.622153435270275E-3</v>
      </c>
      <c r="T264" s="79">
        <f t="shared" si="39"/>
        <v>1.0244365326348144</v>
      </c>
      <c r="U264" s="46" t="str">
        <f t="shared" si="40"/>
        <v/>
      </c>
    </row>
    <row r="265" spans="17:21" x14ac:dyDescent="0.25">
      <c r="Q265" s="38">
        <v>261</v>
      </c>
      <c r="R265" s="84">
        <f t="shared" si="38"/>
        <v>22</v>
      </c>
      <c r="S265" s="88">
        <f>Data!G266</f>
        <v>3.6331525490236154E-3</v>
      </c>
      <c r="T265" s="79">
        <f t="shared" si="39"/>
        <v>1.0281584668346695</v>
      </c>
      <c r="U265" s="46" t="str">
        <f t="shared" si="40"/>
        <v/>
      </c>
    </row>
    <row r="266" spans="17:21" x14ac:dyDescent="0.25">
      <c r="Q266" s="38">
        <v>262</v>
      </c>
      <c r="R266" s="84">
        <f t="shared" si="38"/>
        <v>22</v>
      </c>
      <c r="S266" s="88">
        <f>Data!G267</f>
        <v>2.9226476892547271E-3</v>
      </c>
      <c r="T266" s="79">
        <f t="shared" si="39"/>
        <v>1.0311634118019515</v>
      </c>
      <c r="U266" s="46" t="str">
        <f t="shared" si="40"/>
        <v/>
      </c>
    </row>
    <row r="267" spans="17:21" x14ac:dyDescent="0.25">
      <c r="Q267" s="38">
        <v>263</v>
      </c>
      <c r="R267" s="84">
        <f t="shared" si="38"/>
        <v>22</v>
      </c>
      <c r="S267" s="88">
        <f>Data!G268</f>
        <v>3.3831462171145491E-3</v>
      </c>
      <c r="T267" s="79">
        <f t="shared" si="39"/>
        <v>1.0346519883978162</v>
      </c>
      <c r="U267" s="46" t="str">
        <f t="shared" si="40"/>
        <v/>
      </c>
    </row>
    <row r="268" spans="17:21" x14ac:dyDescent="0.25">
      <c r="Q268" s="38">
        <v>264</v>
      </c>
      <c r="R268" s="84">
        <f t="shared" si="38"/>
        <v>22</v>
      </c>
      <c r="S268" s="88">
        <f>Data!G269</f>
        <v>2.8091046867774264E-3</v>
      </c>
      <c r="T268" s="79">
        <f t="shared" si="39"/>
        <v>1.0375584341476083</v>
      </c>
      <c r="U268" s="46">
        <f t="shared" si="40"/>
        <v>3.7558434147608288E-2</v>
      </c>
    </row>
    <row r="269" spans="17:21" x14ac:dyDescent="0.25">
      <c r="Q269" s="38">
        <v>265</v>
      </c>
      <c r="R269" s="84">
        <f t="shared" si="38"/>
        <v>23</v>
      </c>
      <c r="S269" s="88">
        <f>Data!G270</f>
        <v>2.6818306018943738E-3</v>
      </c>
      <c r="T269" s="79">
        <f t="shared" si="39"/>
        <v>1.0026818306018943</v>
      </c>
      <c r="U269" s="46" t="str">
        <f t="shared" si="40"/>
        <v/>
      </c>
    </row>
    <row r="270" spans="17:21" x14ac:dyDescent="0.25">
      <c r="Q270" s="38">
        <v>266</v>
      </c>
      <c r="R270" s="84">
        <f t="shared" si="38"/>
        <v>23</v>
      </c>
      <c r="S270" s="88">
        <f>Data!G271</f>
        <v>3.2605423511520909E-3</v>
      </c>
      <c r="T270" s="79">
        <f t="shared" si="39"/>
        <v>1.0059511171753024</v>
      </c>
      <c r="U270" s="46" t="str">
        <f t="shared" si="40"/>
        <v/>
      </c>
    </row>
    <row r="271" spans="17:21" x14ac:dyDescent="0.25">
      <c r="Q271" s="38">
        <v>267</v>
      </c>
      <c r="R271" s="84">
        <f t="shared" si="38"/>
        <v>23</v>
      </c>
      <c r="S271" s="88">
        <f>Data!G272</f>
        <v>3.2732801472245914E-3</v>
      </c>
      <c r="T271" s="79">
        <f t="shared" si="39"/>
        <v>1.0092438769962306</v>
      </c>
      <c r="U271" s="46" t="str">
        <f t="shared" si="40"/>
        <v/>
      </c>
    </row>
    <row r="272" spans="17:21" x14ac:dyDescent="0.25">
      <c r="Q272" s="38">
        <v>268</v>
      </c>
      <c r="R272" s="84">
        <f t="shared" si="38"/>
        <v>23</v>
      </c>
      <c r="S272" s="88">
        <f>Data!G273</f>
        <v>2.6891020519323908E-3</v>
      </c>
      <c r="T272" s="79">
        <f t="shared" si="39"/>
        <v>1.0119578367767614</v>
      </c>
      <c r="U272" s="46" t="str">
        <f t="shared" si="40"/>
        <v/>
      </c>
    </row>
    <row r="273" spans="17:21" x14ac:dyDescent="0.25">
      <c r="Q273" s="38">
        <v>269</v>
      </c>
      <c r="R273" s="84">
        <f t="shared" si="38"/>
        <v>23</v>
      </c>
      <c r="S273" s="88">
        <f>Data!G274</f>
        <v>2.9141081228548785E-3</v>
      </c>
      <c r="T273" s="79">
        <f t="shared" si="39"/>
        <v>1.0149067913288994</v>
      </c>
      <c r="U273" s="46" t="str">
        <f t="shared" si="40"/>
        <v/>
      </c>
    </row>
    <row r="274" spans="17:21" x14ac:dyDescent="0.25">
      <c r="Q274" s="38">
        <v>270</v>
      </c>
      <c r="R274" s="84">
        <f t="shared" si="38"/>
        <v>23</v>
      </c>
      <c r="S274" s="88">
        <f>Data!G275</f>
        <v>2.8933022666141222E-3</v>
      </c>
      <c r="T274" s="79">
        <f t="shared" si="39"/>
        <v>1.0178432234486534</v>
      </c>
      <c r="U274" s="46" t="str">
        <f t="shared" si="40"/>
        <v/>
      </c>
    </row>
    <row r="275" spans="17:21" x14ac:dyDescent="0.25">
      <c r="Q275" s="38">
        <v>271</v>
      </c>
      <c r="R275" s="84">
        <f t="shared" si="38"/>
        <v>23</v>
      </c>
      <c r="S275" s="88">
        <f>Data!G276</f>
        <v>2.9328061346054557E-3</v>
      </c>
      <c r="T275" s="79">
        <f t="shared" si="39"/>
        <v>1.0208283602984503</v>
      </c>
      <c r="U275" s="46" t="str">
        <f t="shared" si="40"/>
        <v/>
      </c>
    </row>
    <row r="276" spans="17:21" x14ac:dyDescent="0.25">
      <c r="Q276" s="38">
        <v>272</v>
      </c>
      <c r="R276" s="84">
        <f t="shared" si="38"/>
        <v>23</v>
      </c>
      <c r="S276" s="88">
        <f>Data!G277</f>
        <v>3.2264894702250919E-3</v>
      </c>
      <c r="T276" s="79">
        <f t="shared" si="39"/>
        <v>1.0241220522538605</v>
      </c>
      <c r="U276" s="46" t="str">
        <f t="shared" si="40"/>
        <v/>
      </c>
    </row>
    <row r="277" spans="17:21" x14ac:dyDescent="0.25">
      <c r="Q277" s="38">
        <v>273</v>
      </c>
      <c r="R277" s="84">
        <f t="shared" si="38"/>
        <v>23</v>
      </c>
      <c r="S277" s="88">
        <f>Data!G278</f>
        <v>1.876968743157991E-3</v>
      </c>
      <c r="T277" s="79">
        <f t="shared" si="39"/>
        <v>1.0260442973351198</v>
      </c>
      <c r="U277" s="46" t="str">
        <f t="shared" si="40"/>
        <v/>
      </c>
    </row>
    <row r="278" spans="17:21" x14ac:dyDescent="0.25">
      <c r="Q278" s="38">
        <v>274</v>
      </c>
      <c r="R278" s="84">
        <f t="shared" si="38"/>
        <v>23</v>
      </c>
      <c r="S278" s="88">
        <f>Data!G279</f>
        <v>3.4978453353183723E-3</v>
      </c>
      <c r="T278" s="79">
        <f t="shared" si="39"/>
        <v>1.0296332415943834</v>
      </c>
      <c r="U278" s="46" t="str">
        <f t="shared" si="40"/>
        <v/>
      </c>
    </row>
    <row r="279" spans="17:21" x14ac:dyDescent="0.25">
      <c r="Q279" s="38">
        <v>275</v>
      </c>
      <c r="R279" s="84">
        <f t="shared" si="38"/>
        <v>23</v>
      </c>
      <c r="S279" s="88">
        <f>Data!G280</f>
        <v>3.7527074642275098E-3</v>
      </c>
      <c r="T279" s="79">
        <f t="shared" si="39"/>
        <v>1.0334971539455313</v>
      </c>
      <c r="U279" s="46" t="str">
        <f t="shared" si="40"/>
        <v/>
      </c>
    </row>
    <row r="280" spans="17:21" x14ac:dyDescent="0.25">
      <c r="Q280" s="38">
        <v>276</v>
      </c>
      <c r="R280" s="84">
        <f t="shared" si="38"/>
        <v>23</v>
      </c>
      <c r="S280" s="88">
        <f>Data!G281</f>
        <v>2.8571561173067793E-3</v>
      </c>
      <c r="T280" s="79">
        <f t="shared" si="39"/>
        <v>1.0364500166611459</v>
      </c>
      <c r="U280" s="46">
        <f t="shared" si="40"/>
        <v>3.645001666114589E-2</v>
      </c>
    </row>
    <row r="281" spans="17:21" x14ac:dyDescent="0.25">
      <c r="Q281" s="38">
        <v>277</v>
      </c>
      <c r="R281" s="84">
        <f t="shared" si="38"/>
        <v>24</v>
      </c>
      <c r="S281" s="88">
        <f>Data!G282</f>
        <v>2.5839661867554397E-3</v>
      </c>
      <c r="T281" s="79">
        <f t="shared" si="39"/>
        <v>1.0025839661867555</v>
      </c>
      <c r="U281" s="46" t="str">
        <f t="shared" si="40"/>
        <v/>
      </c>
    </row>
    <row r="282" spans="17:21" x14ac:dyDescent="0.25">
      <c r="Q282" s="38">
        <v>278</v>
      </c>
      <c r="R282" s="84">
        <f t="shared" si="38"/>
        <v>24</v>
      </c>
      <c r="S282" s="88">
        <f>Data!G283</f>
        <v>3.954082614651265E-3</v>
      </c>
      <c r="T282" s="79">
        <f t="shared" si="39"/>
        <v>1.0065482660171827</v>
      </c>
      <c r="U282" s="46" t="str">
        <f t="shared" si="40"/>
        <v/>
      </c>
    </row>
    <row r="283" spans="17:21" x14ac:dyDescent="0.25">
      <c r="Q283" s="38">
        <v>279</v>
      </c>
      <c r="R283" s="84">
        <f t="shared" si="38"/>
        <v>24</v>
      </c>
      <c r="S283" s="88">
        <f>Data!G284</f>
        <v>3.0929655287649199E-3</v>
      </c>
      <c r="T283" s="79">
        <f t="shared" si="39"/>
        <v>1.0096614851070118</v>
      </c>
      <c r="U283" s="46" t="str">
        <f t="shared" si="40"/>
        <v/>
      </c>
    </row>
    <row r="284" spans="17:21" x14ac:dyDescent="0.25">
      <c r="Q284" s="38">
        <v>280</v>
      </c>
      <c r="R284" s="84">
        <f t="shared" si="38"/>
        <v>24</v>
      </c>
      <c r="S284" s="88">
        <f>Data!G285</f>
        <v>3.2722011041836675E-3</v>
      </c>
      <c r="T284" s="79">
        <f t="shared" si="39"/>
        <v>1.0129653005334307</v>
      </c>
      <c r="U284" s="46" t="str">
        <f t="shared" si="40"/>
        <v/>
      </c>
    </row>
    <row r="285" spans="17:21" x14ac:dyDescent="0.25">
      <c r="Q285" s="38">
        <v>281</v>
      </c>
      <c r="R285" s="84">
        <f t="shared" si="38"/>
        <v>24</v>
      </c>
      <c r="S285" s="88">
        <f>Data!G286</f>
        <v>3.294005879615646E-3</v>
      </c>
      <c r="T285" s="79">
        <f t="shared" si="39"/>
        <v>1.0163020141892345</v>
      </c>
      <c r="U285" s="46" t="str">
        <f t="shared" si="40"/>
        <v/>
      </c>
    </row>
    <row r="286" spans="17:21" x14ac:dyDescent="0.25">
      <c r="Q286" s="38">
        <v>282</v>
      </c>
      <c r="R286" s="84">
        <f t="shared" si="38"/>
        <v>24</v>
      </c>
      <c r="S286" s="88">
        <f>Data!G287</f>
        <v>3.0185539683474693E-3</v>
      </c>
      <c r="T286" s="79">
        <f t="shared" si="39"/>
        <v>1.0193697766672047</v>
      </c>
      <c r="U286" s="46" t="str">
        <f t="shared" si="40"/>
        <v/>
      </c>
    </row>
    <row r="287" spans="17:21" x14ac:dyDescent="0.25">
      <c r="Q287" s="38">
        <v>283</v>
      </c>
      <c r="R287" s="84">
        <f t="shared" si="38"/>
        <v>24</v>
      </c>
      <c r="S287" s="88">
        <f>Data!G288</f>
        <v>3.1054561116656849E-3</v>
      </c>
      <c r="T287" s="79">
        <f t="shared" si="39"/>
        <v>1.0225353847702032</v>
      </c>
      <c r="U287" s="46" t="str">
        <f t="shared" si="40"/>
        <v/>
      </c>
    </row>
    <row r="288" spans="17:21" x14ac:dyDescent="0.25">
      <c r="Q288" s="38">
        <v>284</v>
      </c>
      <c r="R288" s="84">
        <f t="shared" si="38"/>
        <v>24</v>
      </c>
      <c r="S288" s="88">
        <f>Data!G289</f>
        <v>2.6205419800574832E-3</v>
      </c>
      <c r="T288" s="79">
        <f t="shared" si="39"/>
        <v>1.0252149816720879</v>
      </c>
      <c r="U288" s="46" t="str">
        <f t="shared" si="40"/>
        <v/>
      </c>
    </row>
    <row r="289" spans="17:21" x14ac:dyDescent="0.25">
      <c r="Q289" s="38">
        <v>285</v>
      </c>
      <c r="R289" s="84">
        <f t="shared" si="38"/>
        <v>24</v>
      </c>
      <c r="S289" s="88">
        <f>Data!G290</f>
        <v>2.6210676137649446E-3</v>
      </c>
      <c r="T289" s="79">
        <f t="shared" si="39"/>
        <v>1.0279021394576953</v>
      </c>
      <c r="U289" s="46" t="str">
        <f t="shared" si="40"/>
        <v/>
      </c>
    </row>
    <row r="290" spans="17:21" x14ac:dyDescent="0.25">
      <c r="Q290" s="38">
        <v>286</v>
      </c>
      <c r="R290" s="84">
        <f t="shared" si="38"/>
        <v>24</v>
      </c>
      <c r="S290" s="88">
        <f>Data!G291</f>
        <v>2.9232718689537404E-3</v>
      </c>
      <c r="T290" s="79">
        <f t="shared" si="39"/>
        <v>1.0309069768660093</v>
      </c>
      <c r="U290" s="46" t="str">
        <f t="shared" si="40"/>
        <v/>
      </c>
    </row>
    <row r="291" spans="17:21" x14ac:dyDescent="0.25">
      <c r="Q291" s="38">
        <v>287</v>
      </c>
      <c r="R291" s="84">
        <f t="shared" si="38"/>
        <v>24</v>
      </c>
      <c r="S291" s="88">
        <f>Data!G292</f>
        <v>3.3324408385732923E-3</v>
      </c>
      <c r="T291" s="79">
        <f t="shared" si="39"/>
        <v>1.0343424133764878</v>
      </c>
      <c r="U291" s="46" t="str">
        <f t="shared" si="40"/>
        <v/>
      </c>
    </row>
    <row r="292" spans="17:21" x14ac:dyDescent="0.25">
      <c r="Q292" s="38">
        <v>288</v>
      </c>
      <c r="R292" s="84">
        <f t="shared" si="38"/>
        <v>24</v>
      </c>
      <c r="S292" s="88">
        <f>Data!G293</f>
        <v>3.3454269277988342E-3</v>
      </c>
      <c r="T292" s="79">
        <f t="shared" si="39"/>
        <v>1.037802730338762</v>
      </c>
      <c r="U292" s="46">
        <f t="shared" si="40"/>
        <v>3.7802730338762025E-2</v>
      </c>
    </row>
    <row r="293" spans="17:21" x14ac:dyDescent="0.25">
      <c r="Q293" s="38">
        <v>289</v>
      </c>
      <c r="R293" s="84">
        <f t="shared" si="38"/>
        <v>25</v>
      </c>
      <c r="S293" s="88">
        <f>Data!G294</f>
        <v>3.2467859794701286E-3</v>
      </c>
      <c r="T293" s="79">
        <f t="shared" si="39"/>
        <v>1.00324678597947</v>
      </c>
      <c r="U293" s="46" t="str">
        <f t="shared" si="40"/>
        <v/>
      </c>
    </row>
    <row r="294" spans="17:21" x14ac:dyDescent="0.25">
      <c r="Q294" s="38">
        <v>290</v>
      </c>
      <c r="R294" s="84">
        <f t="shared" si="38"/>
        <v>25</v>
      </c>
      <c r="S294" s="88">
        <f>Data!G295</f>
        <v>2.9233207954870218E-3</v>
      </c>
      <c r="T294" s="79">
        <f t="shared" si="39"/>
        <v>1.0061795981719295</v>
      </c>
      <c r="U294" s="46" t="str">
        <f t="shared" si="40"/>
        <v/>
      </c>
    </row>
    <row r="295" spans="17:21" x14ac:dyDescent="0.25">
      <c r="Q295" s="38">
        <v>291</v>
      </c>
      <c r="R295" s="84">
        <f t="shared" si="38"/>
        <v>25</v>
      </c>
      <c r="S295" s="88">
        <f>Data!G296</f>
        <v>3.9620694583827462E-3</v>
      </c>
      <c r="T295" s="79">
        <f t="shared" si="39"/>
        <v>1.0101661516274945</v>
      </c>
      <c r="U295" s="46" t="str">
        <f t="shared" si="40"/>
        <v/>
      </c>
    </row>
    <row r="296" spans="17:21" x14ac:dyDescent="0.25">
      <c r="Q296" s="38">
        <v>292</v>
      </c>
      <c r="R296" s="84">
        <f t="shared" si="38"/>
        <v>25</v>
      </c>
      <c r="S296" s="88">
        <f>Data!G297</f>
        <v>2.557982196832515E-3</v>
      </c>
      <c r="T296" s="79">
        <f t="shared" si="39"/>
        <v>1.0127501386592004</v>
      </c>
      <c r="U296" s="46" t="str">
        <f t="shared" si="40"/>
        <v/>
      </c>
    </row>
    <row r="297" spans="17:21" x14ac:dyDescent="0.25">
      <c r="Q297" s="38">
        <v>293</v>
      </c>
      <c r="R297" s="84">
        <f t="shared" si="38"/>
        <v>25</v>
      </c>
      <c r="S297" s="88">
        <f>Data!G298</f>
        <v>3.6351872683206576E-3</v>
      </c>
      <c r="T297" s="79">
        <f t="shared" si="39"/>
        <v>1.0164316750692444</v>
      </c>
      <c r="U297" s="46" t="str">
        <f t="shared" si="40"/>
        <v/>
      </c>
    </row>
    <row r="298" spans="17:21" x14ac:dyDescent="0.25">
      <c r="Q298" s="38">
        <v>294</v>
      </c>
      <c r="R298" s="84">
        <f t="shared" si="38"/>
        <v>25</v>
      </c>
      <c r="S298" s="88">
        <f>Data!G299</f>
        <v>2.2926442309212924E-3</v>
      </c>
      <c r="T298" s="79">
        <f t="shared" si="39"/>
        <v>1.0187619912852175</v>
      </c>
      <c r="U298" s="46" t="str">
        <f t="shared" si="40"/>
        <v/>
      </c>
    </row>
    <row r="299" spans="17:21" x14ac:dyDescent="0.25">
      <c r="Q299" s="38">
        <v>295</v>
      </c>
      <c r="R299" s="84">
        <f t="shared" si="38"/>
        <v>25</v>
      </c>
      <c r="S299" s="88">
        <f>Data!G300</f>
        <v>4.0629888796221694E-3</v>
      </c>
      <c r="T299" s="79">
        <f t="shared" si="39"/>
        <v>1.0229012099267911</v>
      </c>
      <c r="U299" s="46" t="str">
        <f t="shared" si="40"/>
        <v/>
      </c>
    </row>
    <row r="300" spans="17:21" x14ac:dyDescent="0.25">
      <c r="Q300" s="38">
        <v>296</v>
      </c>
      <c r="R300" s="84">
        <f t="shared" si="38"/>
        <v>25</v>
      </c>
      <c r="S300" s="88">
        <f>Data!G301</f>
        <v>2.9177697277047001E-3</v>
      </c>
      <c r="T300" s="79">
        <f t="shared" si="39"/>
        <v>1.0258858001115481</v>
      </c>
      <c r="U300" s="46" t="str">
        <f t="shared" si="40"/>
        <v/>
      </c>
    </row>
    <row r="301" spans="17:21" x14ac:dyDescent="0.25">
      <c r="Q301" s="38">
        <v>297</v>
      </c>
      <c r="R301" s="84">
        <f t="shared" si="38"/>
        <v>25</v>
      </c>
      <c r="S301" s="88">
        <f>Data!G302</f>
        <v>2.8944272726437099E-3</v>
      </c>
      <c r="T301" s="79">
        <f t="shared" si="39"/>
        <v>1.0288551519500089</v>
      </c>
      <c r="U301" s="46" t="str">
        <f t="shared" si="40"/>
        <v/>
      </c>
    </row>
    <row r="302" spans="17:21" x14ac:dyDescent="0.25">
      <c r="Q302" s="38">
        <v>298</v>
      </c>
      <c r="R302" s="84">
        <f t="shared" si="38"/>
        <v>25</v>
      </c>
      <c r="S302" s="88">
        <f>Data!G303</f>
        <v>2.9441145687103113E-3</v>
      </c>
      <c r="T302" s="79">
        <f t="shared" si="39"/>
        <v>1.0318842193919575</v>
      </c>
      <c r="U302" s="46" t="str">
        <f t="shared" si="40"/>
        <v/>
      </c>
    </row>
    <row r="303" spans="17:21" x14ac:dyDescent="0.25">
      <c r="Q303" s="38">
        <v>299</v>
      </c>
      <c r="R303" s="84">
        <f t="shared" si="38"/>
        <v>25</v>
      </c>
      <c r="S303" s="88">
        <f>Data!G304</f>
        <v>2.3693222133428595E-3</v>
      </c>
      <c r="T303" s="79">
        <f t="shared" si="39"/>
        <v>1.034329085594561</v>
      </c>
      <c r="U303" s="46" t="str">
        <f t="shared" si="40"/>
        <v/>
      </c>
    </row>
    <row r="304" spans="17:21" ht="15.75" thickBot="1" x14ac:dyDescent="0.3">
      <c r="Q304" s="39">
        <v>300</v>
      </c>
      <c r="R304" s="85">
        <f t="shared" si="38"/>
        <v>25</v>
      </c>
      <c r="S304" s="89">
        <f>Data!G305</f>
        <v>2.8079177830432531E-3</v>
      </c>
      <c r="T304" s="80">
        <f t="shared" si="39"/>
        <v>1.0372333966275209</v>
      </c>
      <c r="U304" s="47">
        <f t="shared" si="40"/>
        <v>3.7233396627520898E-2</v>
      </c>
    </row>
    <row r="305" spans="18:21" ht="15.75" thickBot="1" x14ac:dyDescent="0.3"/>
    <row r="306" spans="18:21" ht="15.75" thickBot="1" x14ac:dyDescent="0.3">
      <c r="R306" s="94" t="s">
        <v>37</v>
      </c>
      <c r="S306" s="130" t="str">
        <f>IF(COUNT(S5:S304)=Data!M29,"OK","Check")</f>
        <v>OK</v>
      </c>
      <c r="U306" s="130" t="str">
        <f>IF(COUNT(U5:U304)=25,"OK","Check")</f>
        <v>OK</v>
      </c>
    </row>
  </sheetData>
  <mergeCells count="5">
    <mergeCell ref="L3:M3"/>
    <mergeCell ref="D3:E3"/>
    <mergeCell ref="F3:G3"/>
    <mergeCell ref="H3:I3"/>
    <mergeCell ref="N4:O4"/>
  </mergeCells>
  <conditionalFormatting sqref="D246:E246 H246:I246">
    <cfRule type="cellIs" dxfId="1" priority="2" operator="equal">
      <formula>"Check"</formula>
    </cfRule>
  </conditionalFormatting>
  <conditionalFormatting sqref="S306 U306">
    <cfRule type="cellIs" dxfId="0" priority="1" operator="equal">
      <formula>"Check"</formula>
    </cfRule>
  </conditionalFormatting>
  <pageMargins left="0.7" right="0.7" top="0.75" bottom="0.75" header="0.3" footer="0.3"/>
  <pageSetup paperSize="9" orientation="portrait" horizontalDpi="4294967294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Data</vt:lpstr>
      <vt:lpstr>Parameters</vt:lpstr>
      <vt:lpstr>Drawdown Fund Values</vt:lpstr>
      <vt:lpstr>Accumulation Fund Values</vt:lpstr>
      <vt:lpstr>Poor Performance Calculations</vt:lpstr>
      <vt:lpstr>Charts</vt:lpstr>
      <vt:lpstr>Annual Return Checks</vt:lpstr>
      <vt:lpstr>contribution</vt:lpstr>
      <vt:lpstr>fund_at_65</vt:lpstr>
      <vt:lpstr>initial_fund</vt:lpstr>
      <vt:lpstr>PAI_prop</vt:lpstr>
      <vt:lpstr>PAII_prop</vt:lpstr>
      <vt:lpstr>withdrawal</vt:lpstr>
    </vt:vector>
  </TitlesOfParts>
  <Company>Standard Life PLC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Williamson</dc:creator>
  <cp:lastModifiedBy>Claire Williamson</cp:lastModifiedBy>
  <dcterms:created xsi:type="dcterms:W3CDTF">2017-11-02T10:43:10Z</dcterms:created>
  <dcterms:modified xsi:type="dcterms:W3CDTF">2018-03-02T10:33:12Z</dcterms:modified>
</cp:coreProperties>
</file>