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465" windowWidth="20730" windowHeight="11760" activeTab="6"/>
  </bookViews>
  <sheets>
    <sheet name="Audit trail" sheetId="6" r:id="rId1"/>
    <sheet name="Data" sheetId="1" r:id="rId2"/>
    <sheet name="Parameters" sheetId="2" r:id="rId3"/>
    <sheet name="Fastest&amp;Average" sheetId="3" r:id="rId4"/>
    <sheet name="Veterans" sheetId="4" r:id="rId5"/>
    <sheet name="Results" sheetId="5" r:id="rId6"/>
    <sheet name="Marking Schedule" sheetId="7" r:id="rId7"/>
  </sheets>
  <definedNames>
    <definedName name="avcomp1">Parameters!$F$4</definedName>
    <definedName name="avcomp2">Parameters!$F$5</definedName>
    <definedName name="Average4Table">'Fastest&amp;Average'!$U$5:$Z$62</definedName>
    <definedName name="Average6Table">'Fastest&amp;Average'!$X$5:$Z$62</definedName>
    <definedName name="BaseDate">Parameters!$H$8</definedName>
    <definedName name="FastestTable">'Fastest&amp;Average'!$P$5:$Z$62</definedName>
    <definedName name="MAXAGE">Parameters!$I$13</definedName>
    <definedName name="MINAGE">Parameters!$I$12</definedName>
    <definedName name="ScratchTable">'Fastest&amp;Average'!$P$5:$Z$62</definedName>
    <definedName name="VetsTable">Veterans!$T$5:$V$62</definedName>
    <definedName name="VetStandards">Parameters!$A$11:$B$51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R7" i="4" l="1"/>
  <c r="S7" i="4" s="1"/>
  <c r="D70" i="1" l="1"/>
  <c r="C23" i="4"/>
  <c r="Q23" i="4" s="1"/>
  <c r="D23" i="4"/>
  <c r="E23" i="4"/>
  <c r="F23" i="4"/>
  <c r="G23" i="4"/>
  <c r="H23" i="4"/>
  <c r="I23" i="4"/>
  <c r="J23" i="4"/>
  <c r="K23" i="4"/>
  <c r="L23" i="4"/>
  <c r="M23" i="4"/>
  <c r="B8" i="7"/>
  <c r="B12" i="7"/>
  <c r="B28" i="7"/>
  <c r="B34" i="7"/>
  <c r="B38" i="7"/>
  <c r="B41" i="7"/>
  <c r="B47" i="7"/>
  <c r="B53" i="7"/>
  <c r="B58" i="7"/>
  <c r="B65" i="7"/>
  <c r="B70" i="7"/>
  <c r="B78" i="7"/>
  <c r="B90" i="7"/>
  <c r="B97" i="7"/>
  <c r="B102" i="7"/>
  <c r="B110" i="7"/>
  <c r="B131" i="7"/>
  <c r="B145" i="7"/>
  <c r="B153" i="7"/>
  <c r="P6" i="1"/>
  <c r="Q6" i="1"/>
  <c r="R6" i="1" s="1"/>
  <c r="P7" i="1"/>
  <c r="Q7" i="1"/>
  <c r="R7" i="1"/>
  <c r="P8" i="1"/>
  <c r="Q8" i="1"/>
  <c r="R8" i="1"/>
  <c r="P9" i="1"/>
  <c r="Q9" i="1"/>
  <c r="R9" i="1" s="1"/>
  <c r="P10" i="1"/>
  <c r="Q10" i="1"/>
  <c r="R10" i="1" s="1"/>
  <c r="P11" i="1"/>
  <c r="Q11" i="1"/>
  <c r="R11" i="1"/>
  <c r="P12" i="1"/>
  <c r="Q12" i="1"/>
  <c r="R12" i="1"/>
  <c r="P13" i="1"/>
  <c r="Q13" i="1"/>
  <c r="R13" i="1" s="1"/>
  <c r="P14" i="1"/>
  <c r="Q14" i="1"/>
  <c r="R14" i="1" s="1"/>
  <c r="P15" i="1"/>
  <c r="Q15" i="1"/>
  <c r="R15" i="1"/>
  <c r="P16" i="1"/>
  <c r="Q16" i="1"/>
  <c r="R16" i="1"/>
  <c r="P17" i="1"/>
  <c r="Q17" i="1"/>
  <c r="R17" i="1" s="1"/>
  <c r="P18" i="1"/>
  <c r="Q18" i="1"/>
  <c r="R18" i="1" s="1"/>
  <c r="P19" i="1"/>
  <c r="Q19" i="1"/>
  <c r="R19" i="1"/>
  <c r="P20" i="1"/>
  <c r="Q20" i="1"/>
  <c r="R20" i="1"/>
  <c r="P21" i="1"/>
  <c r="Q21" i="1"/>
  <c r="R21" i="1" s="1"/>
  <c r="P22" i="1"/>
  <c r="Q22" i="1"/>
  <c r="R22" i="1" s="1"/>
  <c r="P23" i="1"/>
  <c r="Q23" i="1"/>
  <c r="R23" i="1"/>
  <c r="P24" i="1"/>
  <c r="Q24" i="1"/>
  <c r="R24" i="1"/>
  <c r="P25" i="1"/>
  <c r="Q25" i="1"/>
  <c r="R25" i="1" s="1"/>
  <c r="P26" i="1"/>
  <c r="Q26" i="1"/>
  <c r="R26" i="1" s="1"/>
  <c r="P27" i="1"/>
  <c r="Q27" i="1"/>
  <c r="R27" i="1"/>
  <c r="P28" i="1"/>
  <c r="Q28" i="1"/>
  <c r="R28" i="1"/>
  <c r="P29" i="1"/>
  <c r="Q29" i="1"/>
  <c r="R29" i="1" s="1"/>
  <c r="P30" i="1"/>
  <c r="Q30" i="1"/>
  <c r="R30" i="1" s="1"/>
  <c r="P31" i="1"/>
  <c r="Q31" i="1"/>
  <c r="R31" i="1"/>
  <c r="P32" i="1"/>
  <c r="Q32" i="1"/>
  <c r="R32" i="1"/>
  <c r="P33" i="1"/>
  <c r="Q33" i="1"/>
  <c r="R33" i="1" s="1"/>
  <c r="P34" i="1"/>
  <c r="Q34" i="1"/>
  <c r="R34" i="1" s="1"/>
  <c r="P35" i="1"/>
  <c r="Q35" i="1"/>
  <c r="R35" i="1"/>
  <c r="P36" i="1"/>
  <c r="Q36" i="1"/>
  <c r="R36" i="1"/>
  <c r="P37" i="1"/>
  <c r="Q37" i="1"/>
  <c r="R37" i="1" s="1"/>
  <c r="P38" i="1"/>
  <c r="Q38" i="1"/>
  <c r="R38" i="1" s="1"/>
  <c r="P39" i="1"/>
  <c r="Q39" i="1"/>
  <c r="R39" i="1"/>
  <c r="P40" i="1"/>
  <c r="Q40" i="1"/>
  <c r="R40" i="1"/>
  <c r="P41" i="1"/>
  <c r="Q41" i="1"/>
  <c r="R41" i="1" s="1"/>
  <c r="P42" i="1"/>
  <c r="Q42" i="1"/>
  <c r="R42" i="1" s="1"/>
  <c r="P43" i="1"/>
  <c r="Q43" i="1"/>
  <c r="R43" i="1"/>
  <c r="P44" i="1"/>
  <c r="Q44" i="1"/>
  <c r="R44" i="1"/>
  <c r="P45" i="1"/>
  <c r="Q45" i="1"/>
  <c r="R45" i="1" s="1"/>
  <c r="P46" i="1"/>
  <c r="Q46" i="1"/>
  <c r="R46" i="1" s="1"/>
  <c r="P47" i="1"/>
  <c r="Q47" i="1"/>
  <c r="R47" i="1"/>
  <c r="P48" i="1"/>
  <c r="Q48" i="1"/>
  <c r="R48" i="1"/>
  <c r="P49" i="1"/>
  <c r="Q49" i="1"/>
  <c r="R49" i="1" s="1"/>
  <c r="P50" i="1"/>
  <c r="Q50" i="1"/>
  <c r="R50" i="1" s="1"/>
  <c r="P51" i="1"/>
  <c r="Q51" i="1"/>
  <c r="R51" i="1"/>
  <c r="P52" i="1"/>
  <c r="Q52" i="1"/>
  <c r="R52" i="1"/>
  <c r="P53" i="1"/>
  <c r="Q53" i="1"/>
  <c r="R53" i="1" s="1"/>
  <c r="P54" i="1"/>
  <c r="Q54" i="1"/>
  <c r="R54" i="1" s="1"/>
  <c r="P55" i="1"/>
  <c r="Q55" i="1"/>
  <c r="R55" i="1"/>
  <c r="P56" i="1"/>
  <c r="Q56" i="1"/>
  <c r="R56" i="1"/>
  <c r="P57" i="1"/>
  <c r="Q57" i="1"/>
  <c r="R57" i="1" s="1"/>
  <c r="P58" i="1"/>
  <c r="Q58" i="1"/>
  <c r="R58" i="1" s="1"/>
  <c r="P59" i="1"/>
  <c r="Q59" i="1"/>
  <c r="R59" i="1"/>
  <c r="P60" i="1"/>
  <c r="Q60" i="1"/>
  <c r="R60" i="1"/>
  <c r="P61" i="1"/>
  <c r="Q61" i="1"/>
  <c r="R61" i="1" s="1"/>
  <c r="P62" i="1"/>
  <c r="Q62" i="1"/>
  <c r="R62" i="1" s="1"/>
  <c r="Q5" i="1"/>
  <c r="P5" i="1"/>
  <c r="R5" i="1"/>
  <c r="D72" i="1"/>
  <c r="D71"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D64" i="1"/>
  <c r="D68" i="1"/>
  <c r="J6" i="3"/>
  <c r="H36" i="3"/>
  <c r="M64" i="1"/>
  <c r="M68" i="1"/>
  <c r="L64" i="1"/>
  <c r="L68" i="1"/>
  <c r="K64" i="1"/>
  <c r="K68" i="1"/>
  <c r="J64" i="1"/>
  <c r="J68" i="1"/>
  <c r="I64" i="1"/>
  <c r="I68" i="1"/>
  <c r="H64" i="1"/>
  <c r="H68" i="1"/>
  <c r="G64" i="1"/>
  <c r="G68" i="1"/>
  <c r="F64" i="1"/>
  <c r="F68" i="1"/>
  <c r="E64" i="1"/>
  <c r="E68" i="1"/>
  <c r="C62" i="4"/>
  <c r="Q62" i="4"/>
  <c r="B12" i="2"/>
  <c r="B13" i="2"/>
  <c r="B14" i="2"/>
  <c r="B15" i="2"/>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C61" i="4"/>
  <c r="Q61" i="4"/>
  <c r="C60" i="4"/>
  <c r="Q60" i="4" s="1"/>
  <c r="R60" i="4" s="1"/>
  <c r="S60" i="4" s="1"/>
  <c r="C59" i="4"/>
  <c r="Q59" i="4" s="1"/>
  <c r="R59" i="4" s="1"/>
  <c r="C58" i="4"/>
  <c r="Q58" i="4" s="1"/>
  <c r="C57" i="4"/>
  <c r="Q57" i="4" s="1"/>
  <c r="C56" i="4"/>
  <c r="Q56" i="4" s="1"/>
  <c r="C55" i="4"/>
  <c r="Q55" i="4" s="1"/>
  <c r="C54" i="4"/>
  <c r="Q54" i="4" s="1"/>
  <c r="C53" i="4"/>
  <c r="Q53" i="4" s="1"/>
  <c r="C52" i="4"/>
  <c r="Q52" i="4" s="1"/>
  <c r="C51" i="4"/>
  <c r="Q51" i="4" s="1"/>
  <c r="R51" i="4" s="1"/>
  <c r="S51" i="4" s="1"/>
  <c r="C50" i="4"/>
  <c r="Q50" i="4" s="1"/>
  <c r="R50" i="4" s="1"/>
  <c r="C49" i="4"/>
  <c r="Q49" i="4" s="1"/>
  <c r="C48" i="4"/>
  <c r="Q48" i="4" s="1"/>
  <c r="C47" i="4"/>
  <c r="Q47" i="4" s="1"/>
  <c r="R47" i="4" s="1"/>
  <c r="S47" i="4" s="1"/>
  <c r="C46" i="4"/>
  <c r="Q46" i="4" s="1"/>
  <c r="C45" i="4"/>
  <c r="Q45" i="4" s="1"/>
  <c r="C44" i="4"/>
  <c r="Q44" i="4" s="1"/>
  <c r="C43" i="4"/>
  <c r="Q43" i="4" s="1"/>
  <c r="C42" i="4"/>
  <c r="Q42" i="4" s="1"/>
  <c r="R42" i="4" s="1"/>
  <c r="S42" i="4" s="1"/>
  <c r="C41" i="4"/>
  <c r="Q41" i="4" s="1"/>
  <c r="R41" i="4" s="1"/>
  <c r="C40" i="4"/>
  <c r="Q40" i="4" s="1"/>
  <c r="C39" i="4"/>
  <c r="Q39" i="4" s="1"/>
  <c r="C38" i="4"/>
  <c r="Q38" i="4" s="1"/>
  <c r="C37" i="4"/>
  <c r="Q37" i="4" s="1"/>
  <c r="C36" i="4"/>
  <c r="Q36" i="4" s="1"/>
  <c r="C35" i="4"/>
  <c r="Q35" i="4" s="1"/>
  <c r="C34" i="4"/>
  <c r="Q34" i="4" s="1"/>
  <c r="R34" i="4" s="1"/>
  <c r="S34" i="4" s="1"/>
  <c r="C33" i="4"/>
  <c r="Q33" i="4" s="1"/>
  <c r="C32" i="4"/>
  <c r="Q32" i="4" s="1"/>
  <c r="C31" i="4"/>
  <c r="Q31" i="4" s="1"/>
  <c r="C30" i="4"/>
  <c r="Q30" i="4" s="1"/>
  <c r="C29" i="4"/>
  <c r="Q29" i="4" s="1"/>
  <c r="R29" i="4" s="1"/>
  <c r="S29" i="4" s="1"/>
  <c r="C28" i="4"/>
  <c r="Q28" i="4" s="1"/>
  <c r="C27" i="4"/>
  <c r="Q27" i="4" s="1"/>
  <c r="R27" i="4" s="1"/>
  <c r="S27" i="4" s="1"/>
  <c r="C26" i="4"/>
  <c r="Q26" i="4" s="1"/>
  <c r="C25" i="4"/>
  <c r="Q25" i="4" s="1"/>
  <c r="C24" i="4"/>
  <c r="Q24" i="4" s="1"/>
  <c r="C22" i="4"/>
  <c r="Q22" i="4" s="1"/>
  <c r="R22" i="4" s="1"/>
  <c r="S22" i="4" s="1"/>
  <c r="C21" i="4"/>
  <c r="Q21" i="4" s="1"/>
  <c r="C20" i="4"/>
  <c r="Q20" i="4" s="1"/>
  <c r="C19" i="4"/>
  <c r="Q19" i="4" s="1"/>
  <c r="C18" i="4"/>
  <c r="Q18" i="4" s="1"/>
  <c r="C17" i="4"/>
  <c r="Q17" i="4" s="1"/>
  <c r="C16" i="4"/>
  <c r="Q16" i="4" s="1"/>
  <c r="C15" i="4"/>
  <c r="Q15" i="4" s="1"/>
  <c r="R15" i="4" s="1"/>
  <c r="S15" i="4" s="1"/>
  <c r="C14" i="4"/>
  <c r="Q14" i="4" s="1"/>
  <c r="C13" i="4"/>
  <c r="Q13" i="4" s="1"/>
  <c r="R13" i="4" s="1"/>
  <c r="S13" i="4" s="1"/>
  <c r="C12" i="4"/>
  <c r="Q12" i="4" s="1"/>
  <c r="C11" i="4"/>
  <c r="Q11" i="4" s="1"/>
  <c r="C10" i="4"/>
  <c r="Q10" i="4" s="1"/>
  <c r="C9" i="4"/>
  <c r="Q9" i="4" s="1"/>
  <c r="R9" i="4" s="1"/>
  <c r="C8" i="4"/>
  <c r="Q8" i="4" s="1"/>
  <c r="C7" i="4"/>
  <c r="Q7" i="4" s="1"/>
  <c r="C6" i="4"/>
  <c r="Q6" i="4" s="1"/>
  <c r="R6" i="4" s="1"/>
  <c r="S6" i="4" s="1"/>
  <c r="C5" i="4"/>
  <c r="Q5" i="4" s="1"/>
  <c r="R5" i="4" s="1"/>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M62" i="4"/>
  <c r="L62" i="4"/>
  <c r="K62" i="4"/>
  <c r="J62" i="4"/>
  <c r="I62" i="4"/>
  <c r="H62" i="4"/>
  <c r="G62" i="4"/>
  <c r="F62" i="4"/>
  <c r="E62" i="4"/>
  <c r="D62" i="4"/>
  <c r="B62" i="4"/>
  <c r="A62" i="4"/>
  <c r="M61" i="4"/>
  <c r="L61" i="4"/>
  <c r="K61" i="4"/>
  <c r="J61" i="4"/>
  <c r="I61" i="4"/>
  <c r="H61" i="4"/>
  <c r="G61" i="4"/>
  <c r="F61" i="4"/>
  <c r="E61" i="4"/>
  <c r="D61" i="4"/>
  <c r="B61" i="4"/>
  <c r="A61" i="4"/>
  <c r="M60" i="4"/>
  <c r="L60" i="4"/>
  <c r="K60" i="4"/>
  <c r="J60" i="4"/>
  <c r="I60" i="4"/>
  <c r="H60" i="4"/>
  <c r="G60" i="4"/>
  <c r="F60" i="4"/>
  <c r="E60" i="4"/>
  <c r="O60" i="4" s="1"/>
  <c r="D60" i="4"/>
  <c r="B60" i="4"/>
  <c r="A60" i="4"/>
  <c r="M59" i="4"/>
  <c r="L59" i="4"/>
  <c r="K59" i="4"/>
  <c r="J59" i="4"/>
  <c r="I59" i="4"/>
  <c r="H59" i="4"/>
  <c r="G59" i="4"/>
  <c r="F59" i="4"/>
  <c r="E59" i="4"/>
  <c r="D59" i="4"/>
  <c r="B59" i="4"/>
  <c r="A59" i="4"/>
  <c r="M58" i="4"/>
  <c r="L58" i="4"/>
  <c r="K58" i="4"/>
  <c r="J58" i="4"/>
  <c r="I58" i="4"/>
  <c r="H58" i="4"/>
  <c r="G58" i="4"/>
  <c r="F58" i="4"/>
  <c r="E58" i="4"/>
  <c r="D58" i="4"/>
  <c r="B58" i="4"/>
  <c r="A58" i="4"/>
  <c r="M57" i="4"/>
  <c r="L57" i="4"/>
  <c r="K57" i="4"/>
  <c r="J57" i="4"/>
  <c r="I57" i="4"/>
  <c r="H57" i="4"/>
  <c r="G57" i="4"/>
  <c r="F57" i="4"/>
  <c r="E57" i="4"/>
  <c r="O57" i="4" s="1"/>
  <c r="D57" i="4"/>
  <c r="B57" i="4"/>
  <c r="A57" i="4"/>
  <c r="M56" i="4"/>
  <c r="L56" i="4"/>
  <c r="K56" i="4"/>
  <c r="J56" i="4"/>
  <c r="I56" i="4"/>
  <c r="H56" i="4"/>
  <c r="G56" i="4"/>
  <c r="F56" i="4"/>
  <c r="E56" i="4"/>
  <c r="D56" i="4"/>
  <c r="B56" i="4"/>
  <c r="A56" i="4"/>
  <c r="M55" i="4"/>
  <c r="L55" i="4"/>
  <c r="K55" i="4"/>
  <c r="J55" i="4"/>
  <c r="I55" i="4"/>
  <c r="H55" i="4"/>
  <c r="G55" i="4"/>
  <c r="F55" i="4"/>
  <c r="E55" i="4"/>
  <c r="D55" i="4"/>
  <c r="B55" i="4"/>
  <c r="A55" i="4"/>
  <c r="M54" i="4"/>
  <c r="L54" i="4"/>
  <c r="K54" i="4"/>
  <c r="J54" i="4"/>
  <c r="I54" i="4"/>
  <c r="H54" i="4"/>
  <c r="G54" i="4"/>
  <c r="F54" i="4"/>
  <c r="E54" i="4"/>
  <c r="D54" i="4"/>
  <c r="B54" i="4"/>
  <c r="A54" i="4"/>
  <c r="M53" i="4"/>
  <c r="L53" i="4"/>
  <c r="K53" i="4"/>
  <c r="J53" i="4"/>
  <c r="I53" i="4"/>
  <c r="H53" i="4"/>
  <c r="G53" i="4"/>
  <c r="F53" i="4"/>
  <c r="E53" i="4"/>
  <c r="D53" i="4"/>
  <c r="B53" i="4"/>
  <c r="A53" i="4"/>
  <c r="M52" i="4"/>
  <c r="L52" i="4"/>
  <c r="K52" i="4"/>
  <c r="J52" i="4"/>
  <c r="I52" i="4"/>
  <c r="H52" i="4"/>
  <c r="G52" i="4"/>
  <c r="F52" i="4"/>
  <c r="E52" i="4"/>
  <c r="D52" i="4"/>
  <c r="B52" i="4"/>
  <c r="A52" i="4"/>
  <c r="M51" i="4"/>
  <c r="L51" i="4"/>
  <c r="K51" i="4"/>
  <c r="J51" i="4"/>
  <c r="I51" i="4"/>
  <c r="H51" i="4"/>
  <c r="G51" i="4"/>
  <c r="F51" i="4"/>
  <c r="E51" i="4"/>
  <c r="D51" i="4"/>
  <c r="B51" i="4"/>
  <c r="A51" i="4"/>
  <c r="M50" i="4"/>
  <c r="L50" i="4"/>
  <c r="K50" i="4"/>
  <c r="J50" i="4"/>
  <c r="I50" i="4"/>
  <c r="H50" i="4"/>
  <c r="G50" i="4"/>
  <c r="F50" i="4"/>
  <c r="E50" i="4"/>
  <c r="D50" i="4"/>
  <c r="B50" i="4"/>
  <c r="A50" i="4"/>
  <c r="M49" i="4"/>
  <c r="L49" i="4"/>
  <c r="K49" i="4"/>
  <c r="J49" i="4"/>
  <c r="I49" i="4"/>
  <c r="H49" i="4"/>
  <c r="G49" i="4"/>
  <c r="F49" i="4"/>
  <c r="E49" i="4"/>
  <c r="D49" i="4"/>
  <c r="B49" i="4"/>
  <c r="A49" i="4"/>
  <c r="M48" i="4"/>
  <c r="L48" i="4"/>
  <c r="K48" i="4"/>
  <c r="J48" i="4"/>
  <c r="I48" i="4"/>
  <c r="H48" i="4"/>
  <c r="G48" i="4"/>
  <c r="F48" i="4"/>
  <c r="E48" i="4"/>
  <c r="D48" i="4"/>
  <c r="B48" i="4"/>
  <c r="A48" i="4"/>
  <c r="M47" i="4"/>
  <c r="L47" i="4"/>
  <c r="K47" i="4"/>
  <c r="J47" i="4"/>
  <c r="I47" i="4"/>
  <c r="H47" i="4"/>
  <c r="G47" i="4"/>
  <c r="F47" i="4"/>
  <c r="E47" i="4"/>
  <c r="D47" i="4"/>
  <c r="B47" i="4"/>
  <c r="A47" i="4"/>
  <c r="M46" i="4"/>
  <c r="L46" i="4"/>
  <c r="K46" i="4"/>
  <c r="J46" i="4"/>
  <c r="I46" i="4"/>
  <c r="H46" i="4"/>
  <c r="G46" i="4"/>
  <c r="F46" i="4"/>
  <c r="E46" i="4"/>
  <c r="O46" i="4" s="1"/>
  <c r="D46" i="4"/>
  <c r="B46" i="4"/>
  <c r="A46" i="4"/>
  <c r="M45" i="4"/>
  <c r="L45" i="4"/>
  <c r="K45" i="4"/>
  <c r="J45" i="4"/>
  <c r="I45" i="4"/>
  <c r="H45" i="4"/>
  <c r="G45" i="4"/>
  <c r="F45" i="4"/>
  <c r="E45" i="4"/>
  <c r="D45" i="4"/>
  <c r="B45" i="4"/>
  <c r="A45" i="4"/>
  <c r="M44" i="4"/>
  <c r="L44" i="4"/>
  <c r="K44" i="4"/>
  <c r="J44" i="4"/>
  <c r="I44" i="4"/>
  <c r="H44" i="4"/>
  <c r="G44" i="4"/>
  <c r="F44" i="4"/>
  <c r="E44" i="4"/>
  <c r="D44" i="4"/>
  <c r="B44" i="4"/>
  <c r="A44" i="4"/>
  <c r="M43" i="4"/>
  <c r="L43" i="4"/>
  <c r="K43" i="4"/>
  <c r="J43" i="4"/>
  <c r="I43" i="4"/>
  <c r="H43" i="4"/>
  <c r="G43" i="4"/>
  <c r="F43" i="4"/>
  <c r="E43" i="4"/>
  <c r="D43" i="4"/>
  <c r="B43" i="4"/>
  <c r="A43" i="4"/>
  <c r="M42" i="4"/>
  <c r="L42" i="4"/>
  <c r="K42" i="4"/>
  <c r="J42" i="4"/>
  <c r="I42" i="4"/>
  <c r="H42" i="4"/>
  <c r="G42" i="4"/>
  <c r="F42" i="4"/>
  <c r="E42" i="4"/>
  <c r="D42" i="4"/>
  <c r="B42" i="4"/>
  <c r="A42" i="4"/>
  <c r="M41" i="4"/>
  <c r="L41" i="4"/>
  <c r="K41" i="4"/>
  <c r="J41" i="4"/>
  <c r="I41" i="4"/>
  <c r="H41" i="4"/>
  <c r="G41" i="4"/>
  <c r="F41" i="4"/>
  <c r="E41" i="4"/>
  <c r="D41" i="4"/>
  <c r="B41" i="4"/>
  <c r="A41" i="4"/>
  <c r="M40" i="4"/>
  <c r="L40" i="4"/>
  <c r="K40" i="4"/>
  <c r="J40" i="4"/>
  <c r="I40" i="4"/>
  <c r="H40" i="4"/>
  <c r="G40" i="4"/>
  <c r="F40" i="4"/>
  <c r="E40" i="4"/>
  <c r="O40" i="4" s="1"/>
  <c r="D40" i="4"/>
  <c r="B40" i="4"/>
  <c r="A40" i="4"/>
  <c r="M39" i="4"/>
  <c r="L39" i="4"/>
  <c r="K39" i="4"/>
  <c r="J39" i="4"/>
  <c r="I39" i="4"/>
  <c r="H39" i="4"/>
  <c r="G39" i="4"/>
  <c r="F39" i="4"/>
  <c r="E39" i="4"/>
  <c r="D39" i="4"/>
  <c r="B39" i="4"/>
  <c r="A39" i="4"/>
  <c r="M38" i="4"/>
  <c r="L38" i="4"/>
  <c r="K38" i="4"/>
  <c r="J38" i="4"/>
  <c r="I38" i="4"/>
  <c r="H38" i="4"/>
  <c r="G38" i="4"/>
  <c r="F38" i="4"/>
  <c r="E38" i="4"/>
  <c r="D38" i="4"/>
  <c r="B38" i="4"/>
  <c r="A38" i="4"/>
  <c r="M37" i="4"/>
  <c r="L37" i="4"/>
  <c r="K37" i="4"/>
  <c r="J37" i="4"/>
  <c r="I37" i="4"/>
  <c r="H37" i="4"/>
  <c r="G37" i="4"/>
  <c r="F37" i="4"/>
  <c r="E37" i="4"/>
  <c r="O37" i="4" s="1"/>
  <c r="D37" i="4"/>
  <c r="B37" i="4"/>
  <c r="A37" i="4"/>
  <c r="M36" i="4"/>
  <c r="L36" i="4"/>
  <c r="K36" i="4"/>
  <c r="J36" i="4"/>
  <c r="I36" i="4"/>
  <c r="H36" i="4"/>
  <c r="G36" i="4"/>
  <c r="F36" i="4"/>
  <c r="E36" i="4"/>
  <c r="D36" i="4"/>
  <c r="B36" i="4"/>
  <c r="A36" i="4"/>
  <c r="M35" i="4"/>
  <c r="L35" i="4"/>
  <c r="K35" i="4"/>
  <c r="J35" i="4"/>
  <c r="I35" i="4"/>
  <c r="H35" i="4"/>
  <c r="G35" i="4"/>
  <c r="F35" i="4"/>
  <c r="E35" i="4"/>
  <c r="D35" i="4"/>
  <c r="B35" i="4"/>
  <c r="A35" i="4"/>
  <c r="M34" i="4"/>
  <c r="L34" i="4"/>
  <c r="K34" i="4"/>
  <c r="J34" i="4"/>
  <c r="I34" i="4"/>
  <c r="H34" i="4"/>
  <c r="G34" i="4"/>
  <c r="F34" i="4"/>
  <c r="E34" i="4"/>
  <c r="D34" i="4"/>
  <c r="B34" i="4"/>
  <c r="A34" i="4"/>
  <c r="M33" i="4"/>
  <c r="L33" i="4"/>
  <c r="K33" i="4"/>
  <c r="J33" i="4"/>
  <c r="I33" i="4"/>
  <c r="H33" i="4"/>
  <c r="G33" i="4"/>
  <c r="F33" i="4"/>
  <c r="E33" i="4"/>
  <c r="D33" i="4"/>
  <c r="B33" i="4"/>
  <c r="A33" i="4"/>
  <c r="M32" i="4"/>
  <c r="L32" i="4"/>
  <c r="K32" i="4"/>
  <c r="J32" i="4"/>
  <c r="I32" i="4"/>
  <c r="H32" i="4"/>
  <c r="G32" i="4"/>
  <c r="F32" i="4"/>
  <c r="E32" i="4"/>
  <c r="D32" i="4"/>
  <c r="B32" i="4"/>
  <c r="A32" i="4"/>
  <c r="M31" i="4"/>
  <c r="L31" i="4"/>
  <c r="K31" i="4"/>
  <c r="J31" i="4"/>
  <c r="I31" i="4"/>
  <c r="H31" i="4"/>
  <c r="G31" i="4"/>
  <c r="F31" i="4"/>
  <c r="E31" i="4"/>
  <c r="D31" i="4"/>
  <c r="B31" i="4"/>
  <c r="A31" i="4"/>
  <c r="M30" i="4"/>
  <c r="L30" i="4"/>
  <c r="K30" i="4"/>
  <c r="J30" i="4"/>
  <c r="I30" i="4"/>
  <c r="H30" i="4"/>
  <c r="G30" i="4"/>
  <c r="F30" i="4"/>
  <c r="E30" i="4"/>
  <c r="D30" i="4"/>
  <c r="B30" i="4"/>
  <c r="A30" i="4"/>
  <c r="M29" i="4"/>
  <c r="L29" i="4"/>
  <c r="K29" i="4"/>
  <c r="J29" i="4"/>
  <c r="I29" i="4"/>
  <c r="H29" i="4"/>
  <c r="G29" i="4"/>
  <c r="F29" i="4"/>
  <c r="E29" i="4"/>
  <c r="O29" i="4" s="1"/>
  <c r="D29" i="4"/>
  <c r="B29" i="4"/>
  <c r="A29" i="4"/>
  <c r="M28" i="4"/>
  <c r="L28" i="4"/>
  <c r="K28" i="4"/>
  <c r="J28" i="4"/>
  <c r="I28" i="4"/>
  <c r="H28" i="4"/>
  <c r="G28" i="4"/>
  <c r="F28" i="4"/>
  <c r="E28" i="4"/>
  <c r="D28" i="4"/>
  <c r="B28" i="4"/>
  <c r="A28" i="4"/>
  <c r="M27" i="4"/>
  <c r="L27" i="4"/>
  <c r="K27" i="4"/>
  <c r="J27" i="4"/>
  <c r="I27" i="4"/>
  <c r="H27" i="4"/>
  <c r="G27" i="4"/>
  <c r="F27" i="4"/>
  <c r="E27" i="4"/>
  <c r="D27" i="4"/>
  <c r="B27" i="4"/>
  <c r="A27" i="4"/>
  <c r="M26" i="4"/>
  <c r="L26" i="4"/>
  <c r="K26" i="4"/>
  <c r="J26" i="4"/>
  <c r="I26" i="4"/>
  <c r="H26" i="4"/>
  <c r="G26" i="4"/>
  <c r="F26" i="4"/>
  <c r="E26" i="4"/>
  <c r="D26" i="4"/>
  <c r="B26" i="4"/>
  <c r="A26" i="4"/>
  <c r="M25" i="4"/>
  <c r="L25" i="4"/>
  <c r="K25" i="4"/>
  <c r="J25" i="4"/>
  <c r="I25" i="4"/>
  <c r="H25" i="4"/>
  <c r="G25" i="4"/>
  <c r="F25" i="4"/>
  <c r="E25" i="4"/>
  <c r="D25" i="4"/>
  <c r="B25" i="4"/>
  <c r="A25" i="4"/>
  <c r="M24" i="4"/>
  <c r="L24" i="4"/>
  <c r="K24" i="4"/>
  <c r="J24" i="4"/>
  <c r="I24" i="4"/>
  <c r="H24" i="4"/>
  <c r="G24" i="4"/>
  <c r="F24" i="4"/>
  <c r="E24" i="4"/>
  <c r="D24" i="4"/>
  <c r="B24" i="4"/>
  <c r="A24" i="4"/>
  <c r="B23" i="4"/>
  <c r="A23" i="4"/>
  <c r="M22" i="4"/>
  <c r="L22" i="4"/>
  <c r="K22" i="4"/>
  <c r="J22" i="4"/>
  <c r="I22" i="4"/>
  <c r="H22" i="4"/>
  <c r="G22" i="4"/>
  <c r="F22" i="4"/>
  <c r="E22" i="4"/>
  <c r="D22" i="4"/>
  <c r="B22" i="4"/>
  <c r="A22" i="4"/>
  <c r="M21" i="4"/>
  <c r="L21" i="4"/>
  <c r="K21" i="4"/>
  <c r="J21" i="4"/>
  <c r="I21" i="4"/>
  <c r="H21" i="4"/>
  <c r="G21" i="4"/>
  <c r="F21" i="4"/>
  <c r="E21" i="4"/>
  <c r="D21" i="4"/>
  <c r="B21" i="4"/>
  <c r="A21" i="4"/>
  <c r="M20" i="4"/>
  <c r="L20" i="4"/>
  <c r="K20" i="4"/>
  <c r="J20" i="4"/>
  <c r="I20" i="4"/>
  <c r="H20" i="4"/>
  <c r="G20" i="4"/>
  <c r="O20" i="4" s="1"/>
  <c r="F20" i="4"/>
  <c r="E20" i="4"/>
  <c r="D20" i="4"/>
  <c r="B20" i="4"/>
  <c r="A20" i="4"/>
  <c r="M19" i="4"/>
  <c r="L19" i="4"/>
  <c r="K19" i="4"/>
  <c r="J19" i="4"/>
  <c r="I19" i="4"/>
  <c r="H19" i="4"/>
  <c r="G19" i="4"/>
  <c r="F19" i="4"/>
  <c r="E19" i="4"/>
  <c r="D19" i="4"/>
  <c r="B19" i="4"/>
  <c r="A19" i="4"/>
  <c r="M18" i="4"/>
  <c r="L18" i="4"/>
  <c r="K18" i="4"/>
  <c r="J18" i="4"/>
  <c r="I18" i="4"/>
  <c r="H18" i="4"/>
  <c r="G18" i="4"/>
  <c r="F18" i="4"/>
  <c r="E18" i="4"/>
  <c r="D18" i="4"/>
  <c r="B18" i="4"/>
  <c r="A18" i="4"/>
  <c r="M17" i="4"/>
  <c r="L17" i="4"/>
  <c r="K17" i="4"/>
  <c r="J17" i="4"/>
  <c r="I17" i="4"/>
  <c r="H17" i="4"/>
  <c r="G17" i="4"/>
  <c r="F17" i="4"/>
  <c r="E17" i="4"/>
  <c r="D17" i="4"/>
  <c r="B17" i="4"/>
  <c r="V17" i="4" s="1"/>
  <c r="A17" i="4"/>
  <c r="M16" i="4"/>
  <c r="L16" i="4"/>
  <c r="K16" i="4"/>
  <c r="J16" i="4"/>
  <c r="I16" i="4"/>
  <c r="H16" i="4"/>
  <c r="G16" i="4"/>
  <c r="F16" i="4"/>
  <c r="E16" i="4"/>
  <c r="D16" i="4"/>
  <c r="B16" i="4"/>
  <c r="A16" i="4"/>
  <c r="M15" i="4"/>
  <c r="L15" i="4"/>
  <c r="K15" i="4"/>
  <c r="J15" i="4"/>
  <c r="I15" i="4"/>
  <c r="H15" i="4"/>
  <c r="G15" i="4"/>
  <c r="F15" i="4"/>
  <c r="E15" i="4"/>
  <c r="D15" i="4"/>
  <c r="B15" i="4"/>
  <c r="A15" i="4"/>
  <c r="M14" i="4"/>
  <c r="L14" i="4"/>
  <c r="K14" i="4"/>
  <c r="J14" i="4"/>
  <c r="I14" i="4"/>
  <c r="H14" i="4"/>
  <c r="G14" i="4"/>
  <c r="F14" i="4"/>
  <c r="E14" i="4"/>
  <c r="D14" i="4"/>
  <c r="B14" i="4"/>
  <c r="A14" i="4"/>
  <c r="M13" i="4"/>
  <c r="L13" i="4"/>
  <c r="K13" i="4"/>
  <c r="J13" i="4"/>
  <c r="I13" i="4"/>
  <c r="H13" i="4"/>
  <c r="G13" i="4"/>
  <c r="O13" i="4" s="1"/>
  <c r="F13" i="4"/>
  <c r="E13" i="4"/>
  <c r="D13" i="4"/>
  <c r="B13" i="4"/>
  <c r="A13" i="4"/>
  <c r="M12" i="4"/>
  <c r="L12" i="4"/>
  <c r="K12" i="4"/>
  <c r="J12" i="4"/>
  <c r="I12" i="4"/>
  <c r="H12" i="4"/>
  <c r="G12" i="4"/>
  <c r="O12" i="4" s="1"/>
  <c r="F12" i="4"/>
  <c r="E12" i="4"/>
  <c r="D12" i="4"/>
  <c r="B12" i="4"/>
  <c r="A12" i="4"/>
  <c r="M11" i="4"/>
  <c r="L11" i="4"/>
  <c r="K11" i="4"/>
  <c r="J11" i="4"/>
  <c r="I11" i="4"/>
  <c r="H11" i="4"/>
  <c r="G11" i="4"/>
  <c r="F11" i="4"/>
  <c r="E11" i="4"/>
  <c r="D11" i="4"/>
  <c r="B11" i="4"/>
  <c r="A11" i="4"/>
  <c r="M10" i="4"/>
  <c r="L10" i="4"/>
  <c r="K10" i="4"/>
  <c r="J10" i="4"/>
  <c r="I10" i="4"/>
  <c r="H10" i="4"/>
  <c r="G10" i="4"/>
  <c r="F10" i="4"/>
  <c r="E10" i="4"/>
  <c r="D10" i="4"/>
  <c r="B10" i="4"/>
  <c r="A10" i="4"/>
  <c r="M9" i="4"/>
  <c r="L9" i="4"/>
  <c r="K9" i="4"/>
  <c r="J9" i="4"/>
  <c r="I9" i="4"/>
  <c r="H9" i="4"/>
  <c r="G9" i="4"/>
  <c r="F9" i="4"/>
  <c r="E9" i="4"/>
  <c r="D9" i="4"/>
  <c r="B9" i="4"/>
  <c r="V9" i="4" s="1"/>
  <c r="A9" i="4"/>
  <c r="M8" i="4"/>
  <c r="L8" i="4"/>
  <c r="K8" i="4"/>
  <c r="J8" i="4"/>
  <c r="I8" i="4"/>
  <c r="H8" i="4"/>
  <c r="G8" i="4"/>
  <c r="F8" i="4"/>
  <c r="E8" i="4"/>
  <c r="D8" i="4"/>
  <c r="B8" i="4"/>
  <c r="A8" i="4"/>
  <c r="M7" i="4"/>
  <c r="L7" i="4"/>
  <c r="K7" i="4"/>
  <c r="J7" i="4"/>
  <c r="I7" i="4"/>
  <c r="H7" i="4"/>
  <c r="G7" i="4"/>
  <c r="F7" i="4"/>
  <c r="E7" i="4"/>
  <c r="D7" i="4"/>
  <c r="B7" i="4"/>
  <c r="A7" i="4"/>
  <c r="M6" i="4"/>
  <c r="L6" i="4"/>
  <c r="K6" i="4"/>
  <c r="J6" i="4"/>
  <c r="I6" i="4"/>
  <c r="H6" i="4"/>
  <c r="G6" i="4"/>
  <c r="F6" i="4"/>
  <c r="E6" i="4"/>
  <c r="D6" i="4"/>
  <c r="B6" i="4"/>
  <c r="A6" i="4"/>
  <c r="M5" i="4"/>
  <c r="L5" i="4"/>
  <c r="K5" i="4"/>
  <c r="J5" i="4"/>
  <c r="I5" i="4"/>
  <c r="H5" i="4"/>
  <c r="G5" i="4"/>
  <c r="F5" i="4"/>
  <c r="E5" i="4"/>
  <c r="D5" i="4"/>
  <c r="B5" i="4"/>
  <c r="V5" i="4" s="1"/>
  <c r="A5" i="4"/>
  <c r="M62" i="3"/>
  <c r="L62" i="3"/>
  <c r="K62" i="3"/>
  <c r="J62" i="3"/>
  <c r="I62" i="3"/>
  <c r="H62" i="3"/>
  <c r="G62" i="3"/>
  <c r="F62" i="3"/>
  <c r="E62" i="3"/>
  <c r="D62" i="3"/>
  <c r="M61" i="3"/>
  <c r="L61" i="3"/>
  <c r="K61" i="3"/>
  <c r="J61" i="3"/>
  <c r="I61" i="3"/>
  <c r="H61" i="3"/>
  <c r="G61" i="3"/>
  <c r="F61" i="3"/>
  <c r="E61" i="3"/>
  <c r="D61" i="3"/>
  <c r="M60" i="3"/>
  <c r="L60" i="3"/>
  <c r="K60" i="3"/>
  <c r="J60" i="3"/>
  <c r="I60" i="3"/>
  <c r="H60" i="3"/>
  <c r="G60" i="3"/>
  <c r="F60" i="3"/>
  <c r="E60" i="3"/>
  <c r="D60" i="3"/>
  <c r="M59" i="3"/>
  <c r="L59" i="3"/>
  <c r="K59" i="3"/>
  <c r="J59" i="3"/>
  <c r="I59" i="3"/>
  <c r="H59" i="3"/>
  <c r="G59" i="3"/>
  <c r="R59" i="3" s="1"/>
  <c r="T59" i="3" s="1"/>
  <c r="F59" i="3"/>
  <c r="E59" i="3"/>
  <c r="D59" i="3"/>
  <c r="M58" i="3"/>
  <c r="L58" i="3"/>
  <c r="K58" i="3"/>
  <c r="J58" i="3"/>
  <c r="I58" i="3"/>
  <c r="H58" i="3"/>
  <c r="G58" i="3"/>
  <c r="F58" i="3"/>
  <c r="E58" i="3"/>
  <c r="D58" i="3"/>
  <c r="M57" i="3"/>
  <c r="L57" i="3"/>
  <c r="K57" i="3"/>
  <c r="J57" i="3"/>
  <c r="I57" i="3"/>
  <c r="H57" i="3"/>
  <c r="G57" i="3"/>
  <c r="F57" i="3"/>
  <c r="E57" i="3"/>
  <c r="D57" i="3"/>
  <c r="M56" i="3"/>
  <c r="L56" i="3"/>
  <c r="K56" i="3"/>
  <c r="J56" i="3"/>
  <c r="I56" i="3"/>
  <c r="H56" i="3"/>
  <c r="G56" i="3"/>
  <c r="F56" i="3"/>
  <c r="E56" i="3"/>
  <c r="D56" i="3"/>
  <c r="M55" i="3"/>
  <c r="L55" i="3"/>
  <c r="K55" i="3"/>
  <c r="J55" i="3"/>
  <c r="I55" i="3"/>
  <c r="H55" i="3"/>
  <c r="G55" i="3"/>
  <c r="F55" i="3"/>
  <c r="E55" i="3"/>
  <c r="D55" i="3"/>
  <c r="M54" i="3"/>
  <c r="L54" i="3"/>
  <c r="K54" i="3"/>
  <c r="J54" i="3"/>
  <c r="I54" i="3"/>
  <c r="H54" i="3"/>
  <c r="G54" i="3"/>
  <c r="F54" i="3"/>
  <c r="E54" i="3"/>
  <c r="D54" i="3"/>
  <c r="M53" i="3"/>
  <c r="L53" i="3"/>
  <c r="K53" i="3"/>
  <c r="J53" i="3"/>
  <c r="I53" i="3"/>
  <c r="H53" i="3"/>
  <c r="G53" i="3"/>
  <c r="F53" i="3"/>
  <c r="E53" i="3"/>
  <c r="D53" i="3"/>
  <c r="M52" i="3"/>
  <c r="L52" i="3"/>
  <c r="K52" i="3"/>
  <c r="J52" i="3"/>
  <c r="I52" i="3"/>
  <c r="H52" i="3"/>
  <c r="G52" i="3"/>
  <c r="F52" i="3"/>
  <c r="E52" i="3"/>
  <c r="D52" i="3"/>
  <c r="M51" i="3"/>
  <c r="L51" i="3"/>
  <c r="K51" i="3"/>
  <c r="J51" i="3"/>
  <c r="I51" i="3"/>
  <c r="H51" i="3"/>
  <c r="G51" i="3"/>
  <c r="R51" i="3" s="1"/>
  <c r="T51" i="3" s="1"/>
  <c r="F51" i="3"/>
  <c r="E51" i="3"/>
  <c r="D51" i="3"/>
  <c r="M50" i="3"/>
  <c r="L50" i="3"/>
  <c r="K50" i="3"/>
  <c r="J50" i="3"/>
  <c r="I50" i="3"/>
  <c r="H50" i="3"/>
  <c r="G50" i="3"/>
  <c r="F50" i="3"/>
  <c r="E50" i="3"/>
  <c r="D50" i="3"/>
  <c r="M49" i="3"/>
  <c r="L49" i="3"/>
  <c r="K49" i="3"/>
  <c r="J49" i="3"/>
  <c r="I49" i="3"/>
  <c r="H49" i="3"/>
  <c r="G49" i="3"/>
  <c r="F49" i="3"/>
  <c r="E49" i="3"/>
  <c r="D49" i="3"/>
  <c r="M48" i="3"/>
  <c r="L48" i="3"/>
  <c r="K48" i="3"/>
  <c r="J48" i="3"/>
  <c r="I48" i="3"/>
  <c r="H48" i="3"/>
  <c r="G48" i="3"/>
  <c r="F48" i="3"/>
  <c r="E48" i="3"/>
  <c r="D48" i="3"/>
  <c r="M47" i="3"/>
  <c r="L47" i="3"/>
  <c r="K47" i="3"/>
  <c r="J47" i="3"/>
  <c r="I47" i="3"/>
  <c r="H47" i="3"/>
  <c r="G47" i="3"/>
  <c r="F47" i="3"/>
  <c r="E47" i="3"/>
  <c r="D47" i="3"/>
  <c r="M46" i="3"/>
  <c r="L46" i="3"/>
  <c r="K46" i="3"/>
  <c r="J46" i="3"/>
  <c r="I46" i="3"/>
  <c r="H46" i="3"/>
  <c r="G46" i="3"/>
  <c r="F46" i="3"/>
  <c r="E46" i="3"/>
  <c r="D46" i="3"/>
  <c r="M45" i="3"/>
  <c r="L45" i="3"/>
  <c r="K45" i="3"/>
  <c r="J45" i="3"/>
  <c r="I45" i="3"/>
  <c r="H45" i="3"/>
  <c r="G45" i="3"/>
  <c r="F45" i="3"/>
  <c r="E45" i="3"/>
  <c r="D45" i="3"/>
  <c r="M44" i="3"/>
  <c r="L44" i="3"/>
  <c r="K44" i="3"/>
  <c r="J44" i="3"/>
  <c r="I44" i="3"/>
  <c r="H44" i="3"/>
  <c r="G44" i="3"/>
  <c r="F44" i="3"/>
  <c r="E44" i="3"/>
  <c r="D44" i="3"/>
  <c r="M43" i="3"/>
  <c r="L43" i="3"/>
  <c r="K43" i="3"/>
  <c r="J43" i="3"/>
  <c r="I43" i="3"/>
  <c r="H43" i="3"/>
  <c r="G43" i="3"/>
  <c r="F43" i="3"/>
  <c r="E43" i="3"/>
  <c r="D43" i="3"/>
  <c r="M42" i="3"/>
  <c r="L42" i="3"/>
  <c r="K42" i="3"/>
  <c r="J42" i="3"/>
  <c r="I42" i="3"/>
  <c r="H42" i="3"/>
  <c r="G42" i="3"/>
  <c r="F42" i="3"/>
  <c r="E42" i="3"/>
  <c r="D42" i="3"/>
  <c r="M41" i="3"/>
  <c r="L41" i="3"/>
  <c r="K41" i="3"/>
  <c r="J41" i="3"/>
  <c r="I41" i="3"/>
  <c r="H41" i="3"/>
  <c r="G41" i="3"/>
  <c r="F41" i="3"/>
  <c r="E41" i="3"/>
  <c r="D41" i="3"/>
  <c r="M40" i="3"/>
  <c r="L40" i="3"/>
  <c r="K40" i="3"/>
  <c r="J40" i="3"/>
  <c r="I40" i="3"/>
  <c r="H40" i="3"/>
  <c r="G40" i="3"/>
  <c r="F40" i="3"/>
  <c r="E40" i="3"/>
  <c r="D40" i="3"/>
  <c r="M39" i="3"/>
  <c r="L39" i="3"/>
  <c r="K39" i="3"/>
  <c r="J39" i="3"/>
  <c r="I39" i="3"/>
  <c r="H39" i="3"/>
  <c r="G39" i="3"/>
  <c r="F39" i="3"/>
  <c r="E39" i="3"/>
  <c r="D39" i="3"/>
  <c r="M38" i="3"/>
  <c r="L38" i="3"/>
  <c r="K38" i="3"/>
  <c r="J38" i="3"/>
  <c r="I38" i="3"/>
  <c r="H38" i="3"/>
  <c r="G38" i="3"/>
  <c r="F38" i="3"/>
  <c r="E38" i="3"/>
  <c r="D38" i="3"/>
  <c r="M37" i="3"/>
  <c r="L37" i="3"/>
  <c r="K37" i="3"/>
  <c r="J37" i="3"/>
  <c r="I37" i="3"/>
  <c r="H37" i="3"/>
  <c r="G37" i="3"/>
  <c r="F37" i="3"/>
  <c r="E37" i="3"/>
  <c r="D37" i="3"/>
  <c r="M36" i="3"/>
  <c r="L36" i="3"/>
  <c r="K36" i="3"/>
  <c r="J36" i="3"/>
  <c r="I36" i="3"/>
  <c r="G36" i="3"/>
  <c r="F36" i="3"/>
  <c r="E36" i="3"/>
  <c r="D36" i="3"/>
  <c r="M35" i="3"/>
  <c r="L35" i="3"/>
  <c r="K35" i="3"/>
  <c r="J35" i="3"/>
  <c r="I35" i="3"/>
  <c r="H35" i="3"/>
  <c r="G35" i="3"/>
  <c r="F35" i="3"/>
  <c r="E35" i="3"/>
  <c r="D35" i="3"/>
  <c r="M34" i="3"/>
  <c r="L34" i="3"/>
  <c r="K34" i="3"/>
  <c r="J34" i="3"/>
  <c r="I34" i="3"/>
  <c r="H34" i="3"/>
  <c r="G34" i="3"/>
  <c r="F34" i="3"/>
  <c r="E34" i="3"/>
  <c r="D34" i="3"/>
  <c r="M33" i="3"/>
  <c r="L33" i="3"/>
  <c r="K33" i="3"/>
  <c r="J33" i="3"/>
  <c r="I33" i="3"/>
  <c r="H33" i="3"/>
  <c r="G33" i="3"/>
  <c r="F33" i="3"/>
  <c r="E33" i="3"/>
  <c r="D33" i="3"/>
  <c r="M32" i="3"/>
  <c r="L32" i="3"/>
  <c r="K32" i="3"/>
  <c r="J32" i="3"/>
  <c r="I32" i="3"/>
  <c r="H32" i="3"/>
  <c r="G32" i="3"/>
  <c r="F32" i="3"/>
  <c r="E32" i="3"/>
  <c r="D32" i="3"/>
  <c r="M31" i="3"/>
  <c r="L31" i="3"/>
  <c r="K31" i="3"/>
  <c r="J31" i="3"/>
  <c r="I31" i="3"/>
  <c r="H31" i="3"/>
  <c r="G31" i="3"/>
  <c r="F31" i="3"/>
  <c r="E31" i="3"/>
  <c r="D31" i="3"/>
  <c r="M30" i="3"/>
  <c r="L30" i="3"/>
  <c r="K30" i="3"/>
  <c r="J30" i="3"/>
  <c r="I30" i="3"/>
  <c r="H30" i="3"/>
  <c r="G30" i="3"/>
  <c r="F30" i="3"/>
  <c r="E30" i="3"/>
  <c r="D30" i="3"/>
  <c r="M29" i="3"/>
  <c r="L29" i="3"/>
  <c r="K29" i="3"/>
  <c r="J29" i="3"/>
  <c r="I29" i="3"/>
  <c r="H29" i="3"/>
  <c r="G29" i="3"/>
  <c r="F29" i="3"/>
  <c r="E29" i="3"/>
  <c r="D29" i="3"/>
  <c r="M28" i="3"/>
  <c r="L28" i="3"/>
  <c r="K28" i="3"/>
  <c r="J28" i="3"/>
  <c r="I28" i="3"/>
  <c r="H28" i="3"/>
  <c r="G28" i="3"/>
  <c r="F28" i="3"/>
  <c r="E28" i="3"/>
  <c r="D28" i="3"/>
  <c r="M27" i="3"/>
  <c r="L27" i="3"/>
  <c r="K27" i="3"/>
  <c r="J27" i="3"/>
  <c r="I27" i="3"/>
  <c r="H27" i="3"/>
  <c r="G27" i="3"/>
  <c r="F27" i="3"/>
  <c r="E27" i="3"/>
  <c r="D27" i="3"/>
  <c r="M26" i="3"/>
  <c r="L26" i="3"/>
  <c r="K26" i="3"/>
  <c r="J26" i="3"/>
  <c r="I26" i="3"/>
  <c r="H26" i="3"/>
  <c r="G26" i="3"/>
  <c r="F26" i="3"/>
  <c r="E26" i="3"/>
  <c r="D26" i="3"/>
  <c r="M25" i="3"/>
  <c r="L25" i="3"/>
  <c r="K25" i="3"/>
  <c r="J25" i="3"/>
  <c r="I25" i="3"/>
  <c r="H25" i="3"/>
  <c r="G25" i="3"/>
  <c r="F25" i="3"/>
  <c r="E25" i="3"/>
  <c r="D25" i="3"/>
  <c r="M24" i="3"/>
  <c r="L24" i="3"/>
  <c r="K24" i="3"/>
  <c r="J24" i="3"/>
  <c r="I24" i="3"/>
  <c r="H24" i="3"/>
  <c r="G24" i="3"/>
  <c r="F24" i="3"/>
  <c r="E24" i="3"/>
  <c r="D24" i="3"/>
  <c r="M23" i="3"/>
  <c r="L23" i="3"/>
  <c r="K23" i="3"/>
  <c r="J23" i="3"/>
  <c r="I23" i="3"/>
  <c r="H23" i="3"/>
  <c r="G23" i="3"/>
  <c r="F23" i="3"/>
  <c r="E23" i="3"/>
  <c r="D23" i="3"/>
  <c r="M22" i="3"/>
  <c r="L22" i="3"/>
  <c r="K22" i="3"/>
  <c r="J22" i="3"/>
  <c r="I22" i="3"/>
  <c r="H22" i="3"/>
  <c r="G22" i="3"/>
  <c r="F22" i="3"/>
  <c r="E22" i="3"/>
  <c r="D22" i="3"/>
  <c r="M21" i="3"/>
  <c r="L21" i="3"/>
  <c r="K21" i="3"/>
  <c r="J21" i="3"/>
  <c r="I21" i="3"/>
  <c r="H21" i="3"/>
  <c r="G21" i="3"/>
  <c r="F21" i="3"/>
  <c r="E21" i="3"/>
  <c r="D21" i="3"/>
  <c r="M20" i="3"/>
  <c r="L20" i="3"/>
  <c r="K20" i="3"/>
  <c r="J20" i="3"/>
  <c r="I20" i="3"/>
  <c r="H20" i="3"/>
  <c r="G20" i="3"/>
  <c r="F20" i="3"/>
  <c r="E20" i="3"/>
  <c r="D20" i="3"/>
  <c r="M19" i="3"/>
  <c r="L19" i="3"/>
  <c r="K19" i="3"/>
  <c r="J19" i="3"/>
  <c r="I19" i="3"/>
  <c r="H19" i="3"/>
  <c r="G19" i="3"/>
  <c r="F19" i="3"/>
  <c r="E19" i="3"/>
  <c r="D19" i="3"/>
  <c r="M18" i="3"/>
  <c r="L18" i="3"/>
  <c r="K18" i="3"/>
  <c r="J18" i="3"/>
  <c r="I18" i="3"/>
  <c r="H18" i="3"/>
  <c r="G18" i="3"/>
  <c r="F18" i="3"/>
  <c r="E18" i="3"/>
  <c r="D18" i="3"/>
  <c r="M17" i="3"/>
  <c r="L17" i="3"/>
  <c r="K17" i="3"/>
  <c r="J17" i="3"/>
  <c r="I17" i="3"/>
  <c r="H17" i="3"/>
  <c r="G17" i="3"/>
  <c r="F17" i="3"/>
  <c r="E17" i="3"/>
  <c r="D17" i="3"/>
  <c r="M16" i="3"/>
  <c r="L16" i="3"/>
  <c r="K16" i="3"/>
  <c r="J16" i="3"/>
  <c r="I16" i="3"/>
  <c r="H16" i="3"/>
  <c r="G16" i="3"/>
  <c r="F16" i="3"/>
  <c r="E16" i="3"/>
  <c r="D16" i="3"/>
  <c r="M15" i="3"/>
  <c r="L15" i="3"/>
  <c r="K15" i="3"/>
  <c r="J15" i="3"/>
  <c r="I15" i="3"/>
  <c r="H15" i="3"/>
  <c r="G15" i="3"/>
  <c r="F15" i="3"/>
  <c r="E15" i="3"/>
  <c r="D15" i="3"/>
  <c r="M14" i="3"/>
  <c r="L14" i="3"/>
  <c r="K14" i="3"/>
  <c r="J14" i="3"/>
  <c r="I14" i="3"/>
  <c r="H14" i="3"/>
  <c r="G14" i="3"/>
  <c r="F14" i="3"/>
  <c r="E14" i="3"/>
  <c r="D14" i="3"/>
  <c r="M13" i="3"/>
  <c r="L13" i="3"/>
  <c r="K13" i="3"/>
  <c r="J13" i="3"/>
  <c r="I13" i="3"/>
  <c r="H13" i="3"/>
  <c r="G13" i="3"/>
  <c r="F13" i="3"/>
  <c r="E13" i="3"/>
  <c r="D13" i="3"/>
  <c r="M12" i="3"/>
  <c r="L12" i="3"/>
  <c r="K12" i="3"/>
  <c r="J12" i="3"/>
  <c r="I12" i="3"/>
  <c r="H12" i="3"/>
  <c r="G12" i="3"/>
  <c r="F12" i="3"/>
  <c r="E12" i="3"/>
  <c r="D12" i="3"/>
  <c r="M11" i="3"/>
  <c r="L11" i="3"/>
  <c r="K11" i="3"/>
  <c r="J11" i="3"/>
  <c r="I11" i="3"/>
  <c r="H11" i="3"/>
  <c r="G11" i="3"/>
  <c r="F11" i="3"/>
  <c r="E11" i="3"/>
  <c r="D11" i="3"/>
  <c r="M10" i="3"/>
  <c r="L10" i="3"/>
  <c r="K10" i="3"/>
  <c r="J10" i="3"/>
  <c r="I10" i="3"/>
  <c r="H10" i="3"/>
  <c r="G10" i="3"/>
  <c r="F10" i="3"/>
  <c r="E10" i="3"/>
  <c r="D10" i="3"/>
  <c r="M9" i="3"/>
  <c r="L9" i="3"/>
  <c r="K9" i="3"/>
  <c r="J9" i="3"/>
  <c r="I9" i="3"/>
  <c r="H9" i="3"/>
  <c r="G9" i="3"/>
  <c r="F9" i="3"/>
  <c r="E9" i="3"/>
  <c r="D9" i="3"/>
  <c r="M8" i="3"/>
  <c r="L8" i="3"/>
  <c r="K8" i="3"/>
  <c r="J8" i="3"/>
  <c r="I8" i="3"/>
  <c r="H8" i="3"/>
  <c r="G8" i="3"/>
  <c r="F8" i="3"/>
  <c r="E8" i="3"/>
  <c r="D8" i="3"/>
  <c r="M7" i="3"/>
  <c r="L7" i="3"/>
  <c r="K7" i="3"/>
  <c r="J7" i="3"/>
  <c r="I7" i="3"/>
  <c r="H7" i="3"/>
  <c r="G7" i="3"/>
  <c r="F7" i="3"/>
  <c r="E7" i="3"/>
  <c r="D7" i="3"/>
  <c r="M6" i="3"/>
  <c r="L6" i="3"/>
  <c r="K6" i="3"/>
  <c r="I6" i="3"/>
  <c r="H6" i="3"/>
  <c r="G6" i="3"/>
  <c r="F6" i="3"/>
  <c r="E6" i="3"/>
  <c r="D6" i="3"/>
  <c r="M5" i="3"/>
  <c r="L5" i="3"/>
  <c r="K5" i="3"/>
  <c r="J5" i="3"/>
  <c r="I5" i="3"/>
  <c r="H5" i="3"/>
  <c r="G5" i="3"/>
  <c r="F5" i="3"/>
  <c r="E5" i="3"/>
  <c r="D5" i="3"/>
  <c r="B62" i="3"/>
  <c r="A62" i="3"/>
  <c r="B61" i="3"/>
  <c r="A61" i="3"/>
  <c r="B60" i="3"/>
  <c r="A60" i="3"/>
  <c r="B59" i="3"/>
  <c r="A59" i="3"/>
  <c r="B58" i="3"/>
  <c r="A58" i="3"/>
  <c r="B57" i="3"/>
  <c r="A57" i="3"/>
  <c r="B56" i="3"/>
  <c r="A56" i="3"/>
  <c r="B55" i="3"/>
  <c r="A55" i="3"/>
  <c r="B54" i="3"/>
  <c r="A54" i="3"/>
  <c r="B53" i="3"/>
  <c r="A53" i="3"/>
  <c r="B52" i="3"/>
  <c r="A52" i="3"/>
  <c r="B51" i="3"/>
  <c r="A51" i="3"/>
  <c r="B50" i="3"/>
  <c r="A50" i="3"/>
  <c r="B49" i="3"/>
  <c r="A49" i="3"/>
  <c r="B48" i="3"/>
  <c r="A48" i="3"/>
  <c r="B47" i="3"/>
  <c r="A47" i="3"/>
  <c r="B46" i="3"/>
  <c r="A46" i="3"/>
  <c r="B45" i="3"/>
  <c r="A45" i="3"/>
  <c r="B44" i="3"/>
  <c r="A44" i="3"/>
  <c r="B43" i="3"/>
  <c r="A43" i="3"/>
  <c r="B42" i="3"/>
  <c r="A42" i="3"/>
  <c r="B41" i="3"/>
  <c r="A41" i="3"/>
  <c r="B40" i="3"/>
  <c r="A40" i="3"/>
  <c r="B39" i="3"/>
  <c r="A39" i="3"/>
  <c r="B38" i="3"/>
  <c r="A38" i="3"/>
  <c r="B37" i="3"/>
  <c r="A37" i="3"/>
  <c r="B36" i="3"/>
  <c r="A36" i="3"/>
  <c r="B35" i="3"/>
  <c r="A35" i="3"/>
  <c r="B34" i="3"/>
  <c r="A34" i="3"/>
  <c r="B33" i="3"/>
  <c r="A33" i="3"/>
  <c r="B32" i="3"/>
  <c r="A32" i="3"/>
  <c r="B31" i="3"/>
  <c r="A31" i="3"/>
  <c r="B30" i="3"/>
  <c r="A30" i="3"/>
  <c r="B29" i="3"/>
  <c r="A29" i="3"/>
  <c r="B28" i="3"/>
  <c r="A28" i="3"/>
  <c r="B27" i="3"/>
  <c r="A27" i="3"/>
  <c r="B26" i="3"/>
  <c r="A26" i="3"/>
  <c r="B25" i="3"/>
  <c r="A25" i="3"/>
  <c r="B24" i="3"/>
  <c r="A24" i="3"/>
  <c r="B23" i="3"/>
  <c r="A23" i="3"/>
  <c r="B22" i="3"/>
  <c r="A22" i="3"/>
  <c r="B21" i="3"/>
  <c r="A21" i="3"/>
  <c r="B20" i="3"/>
  <c r="A20" i="3"/>
  <c r="B19" i="3"/>
  <c r="A19" i="3"/>
  <c r="B18" i="3"/>
  <c r="A18" i="3"/>
  <c r="B17" i="3"/>
  <c r="A17" i="3"/>
  <c r="B16" i="3"/>
  <c r="A16" i="3"/>
  <c r="B15" i="3"/>
  <c r="A15" i="3"/>
  <c r="B14" i="3"/>
  <c r="A14" i="3"/>
  <c r="B13" i="3"/>
  <c r="A13" i="3"/>
  <c r="B12" i="3"/>
  <c r="A12" i="3"/>
  <c r="B11" i="3"/>
  <c r="A11" i="3"/>
  <c r="B10" i="3"/>
  <c r="A10" i="3"/>
  <c r="B9" i="3"/>
  <c r="A9" i="3"/>
  <c r="B8" i="3"/>
  <c r="A8" i="3"/>
  <c r="B7" i="3"/>
  <c r="A7" i="3"/>
  <c r="B6" i="3"/>
  <c r="A6" i="3"/>
  <c r="B5" i="3"/>
  <c r="A5" i="3"/>
  <c r="V13" i="4"/>
  <c r="V24" i="4"/>
  <c r="V28" i="4"/>
  <c r="V31" i="4"/>
  <c r="V35" i="4"/>
  <c r="V39" i="4"/>
  <c r="V42" i="4"/>
  <c r="V45" i="4"/>
  <c r="V47" i="4"/>
  <c r="V51" i="4"/>
  <c r="V55" i="4"/>
  <c r="V57" i="4"/>
  <c r="O21" i="4"/>
  <c r="O49" i="4"/>
  <c r="O28" i="4"/>
  <c r="R50" i="3"/>
  <c r="W50" i="3" s="1"/>
  <c r="B41" i="2" l="1"/>
  <c r="B42" i="2" s="1"/>
  <c r="B43" i="2" s="1"/>
  <c r="B44" i="2" s="1"/>
  <c r="B45" i="2" s="1"/>
  <c r="B46" i="2" s="1"/>
  <c r="B47" i="2" s="1"/>
  <c r="B48" i="2" s="1"/>
  <c r="B49" i="2" s="1"/>
  <c r="B50" i="2" s="1"/>
  <c r="B51" i="2" s="1"/>
  <c r="R62" i="4"/>
  <c r="R47" i="3"/>
  <c r="W47" i="3" s="1"/>
  <c r="R55" i="3"/>
  <c r="W55" i="3" s="1"/>
  <c r="O59" i="3"/>
  <c r="R19" i="4"/>
  <c r="R24" i="4"/>
  <c r="R28" i="4"/>
  <c r="R32" i="4"/>
  <c r="R35" i="4"/>
  <c r="R39" i="4"/>
  <c r="R43" i="4"/>
  <c r="S43" i="4" s="1"/>
  <c r="R55" i="4"/>
  <c r="R58" i="4"/>
  <c r="R8" i="4"/>
  <c r="R12" i="4"/>
  <c r="R16" i="4"/>
  <c r="R20" i="4"/>
  <c r="R25" i="4"/>
  <c r="R33" i="4"/>
  <c r="R36" i="4"/>
  <c r="R40" i="4"/>
  <c r="R44" i="4"/>
  <c r="R48" i="4"/>
  <c r="R52" i="4"/>
  <c r="R56" i="4"/>
  <c r="R23" i="4"/>
  <c r="O51" i="3"/>
  <c r="Z37" i="3"/>
  <c r="O27" i="3"/>
  <c r="R58" i="3"/>
  <c r="W58" i="3" s="1"/>
  <c r="R17" i="4"/>
  <c r="R21" i="4"/>
  <c r="R26" i="4"/>
  <c r="R30" i="4"/>
  <c r="R37" i="4"/>
  <c r="R45" i="4"/>
  <c r="R49" i="4"/>
  <c r="R53" i="4"/>
  <c r="R57" i="4"/>
  <c r="R14" i="4"/>
  <c r="R18" i="4"/>
  <c r="R31" i="4"/>
  <c r="S31" i="4" s="1"/>
  <c r="R38" i="4"/>
  <c r="R46" i="4"/>
  <c r="R54" i="4"/>
  <c r="R61" i="4"/>
  <c r="B5" i="7"/>
  <c r="B88" i="7"/>
  <c r="T58" i="3"/>
  <c r="Z5" i="3"/>
  <c r="Z6" i="3"/>
  <c r="Z7" i="3"/>
  <c r="Z8" i="3"/>
  <c r="Z9" i="3"/>
  <c r="Z10" i="3"/>
  <c r="Z11" i="3"/>
  <c r="Z12" i="3"/>
  <c r="Z13" i="3"/>
  <c r="Z14" i="3"/>
  <c r="Z15" i="3"/>
  <c r="Z16" i="3"/>
  <c r="Z17" i="3"/>
  <c r="Z18" i="3"/>
  <c r="Z19" i="3"/>
  <c r="Z20" i="3"/>
  <c r="Z21" i="3"/>
  <c r="Z22" i="3"/>
  <c r="Z23" i="3"/>
  <c r="Z24" i="3"/>
  <c r="Z25" i="3"/>
  <c r="Z26" i="3"/>
  <c r="Z27" i="3"/>
  <c r="Z28" i="3"/>
  <c r="Z29" i="3"/>
  <c r="Z30" i="3"/>
  <c r="Z31" i="3"/>
  <c r="Z32" i="3"/>
  <c r="Z33" i="3"/>
  <c r="Z34" i="3"/>
  <c r="Z35" i="3"/>
  <c r="Z36" i="3"/>
  <c r="Z38" i="3"/>
  <c r="Z39" i="3"/>
  <c r="Z40" i="3"/>
  <c r="Z41" i="3"/>
  <c r="Z42" i="3"/>
  <c r="Z43" i="3"/>
  <c r="Z44" i="3"/>
  <c r="Z45" i="3"/>
  <c r="Z46" i="3"/>
  <c r="Z47" i="3"/>
  <c r="Z48" i="3"/>
  <c r="Z49" i="3"/>
  <c r="Z50" i="3"/>
  <c r="Z51" i="3"/>
  <c r="Z52" i="3"/>
  <c r="Z53" i="3"/>
  <c r="Z54" i="3"/>
  <c r="Z55" i="3"/>
  <c r="Z56" i="3"/>
  <c r="Z57" i="3"/>
  <c r="Z58" i="3"/>
  <c r="Z59" i="3"/>
  <c r="Z60" i="3"/>
  <c r="Z61" i="3"/>
  <c r="Z62" i="3"/>
  <c r="O6" i="3"/>
  <c r="R7" i="3"/>
  <c r="T7" i="3" s="1"/>
  <c r="R8" i="3"/>
  <c r="W8" i="3" s="1"/>
  <c r="O10" i="3"/>
  <c r="O11" i="3"/>
  <c r="O15" i="3"/>
  <c r="R16" i="3"/>
  <c r="W16" i="3" s="1"/>
  <c r="O18" i="3"/>
  <c r="R19" i="3"/>
  <c r="T19" i="3" s="1"/>
  <c r="R21" i="3"/>
  <c r="W21" i="3" s="1"/>
  <c r="O22" i="3"/>
  <c r="R23" i="3"/>
  <c r="T23" i="3" s="1"/>
  <c r="O26" i="3"/>
  <c r="R27" i="3"/>
  <c r="R31" i="3"/>
  <c r="T31" i="3" s="1"/>
  <c r="R32" i="3"/>
  <c r="O33" i="3"/>
  <c r="O34" i="3"/>
  <c r="R35" i="3"/>
  <c r="W35" i="3" s="1"/>
  <c r="O37" i="3"/>
  <c r="O38" i="3"/>
  <c r="O39" i="3"/>
  <c r="O41" i="3"/>
  <c r="O42" i="3"/>
  <c r="R43" i="3"/>
  <c r="T43" i="3" s="1"/>
  <c r="O45" i="3"/>
  <c r="O46" i="3"/>
  <c r="O47" i="3"/>
  <c r="O49" i="3"/>
  <c r="O50" i="3"/>
  <c r="O53" i="3"/>
  <c r="O55" i="3"/>
  <c r="O57" i="3"/>
  <c r="O61" i="3"/>
  <c r="O62" i="3"/>
  <c r="O5" i="4"/>
  <c r="V6" i="4"/>
  <c r="O6" i="4"/>
  <c r="V7" i="4"/>
  <c r="O7" i="4"/>
  <c r="V8" i="4"/>
  <c r="O8" i="4"/>
  <c r="O9" i="4"/>
  <c r="S9" i="4" s="1"/>
  <c r="V10" i="4"/>
  <c r="V11" i="4"/>
  <c r="O11" i="4"/>
  <c r="V12" i="4"/>
  <c r="V14" i="4"/>
  <c r="V15" i="4"/>
  <c r="O15" i="4"/>
  <c r="V16" i="4"/>
  <c r="O16" i="4"/>
  <c r="V18" i="4"/>
  <c r="O18" i="4"/>
  <c r="V19" i="4"/>
  <c r="O19" i="4"/>
  <c r="S19" i="4" s="1"/>
  <c r="V20" i="4"/>
  <c r="V21" i="4"/>
  <c r="V22" i="4"/>
  <c r="O22" i="4"/>
  <c r="V23" i="4"/>
  <c r="O24" i="4"/>
  <c r="V25" i="4"/>
  <c r="O25" i="4"/>
  <c r="V26" i="4"/>
  <c r="O26" i="4"/>
  <c r="V27" i="4"/>
  <c r="O27" i="4"/>
  <c r="V29" i="4"/>
  <c r="V30" i="4"/>
  <c r="S8" i="4"/>
  <c r="O30" i="4"/>
  <c r="O31" i="4"/>
  <c r="V32" i="4"/>
  <c r="O32" i="4"/>
  <c r="V33" i="4"/>
  <c r="O33" i="4"/>
  <c r="V34" i="4"/>
  <c r="O34" i="4"/>
  <c r="O35" i="4"/>
  <c r="S35" i="4" s="1"/>
  <c r="V36" i="4"/>
  <c r="O36" i="4"/>
  <c r="V37" i="4"/>
  <c r="V38" i="4"/>
  <c r="O38" i="4"/>
  <c r="O39" i="4"/>
  <c r="S39" i="4" s="1"/>
  <c r="V40" i="4"/>
  <c r="V41" i="4"/>
  <c r="O41" i="4"/>
  <c r="O42" i="4"/>
  <c r="V43" i="4"/>
  <c r="O43" i="4"/>
  <c r="V44" i="4"/>
  <c r="O45" i="4"/>
  <c r="S45" i="4" s="1"/>
  <c r="V46" i="4"/>
  <c r="O47" i="4"/>
  <c r="V48" i="4"/>
  <c r="O48" i="4"/>
  <c r="V49" i="4"/>
  <c r="V50" i="4"/>
  <c r="O50" i="4"/>
  <c r="O51" i="4"/>
  <c r="V52" i="4"/>
  <c r="V53" i="4"/>
  <c r="O53" i="4"/>
  <c r="V54" i="4"/>
  <c r="O54" i="4"/>
  <c r="S54" i="4" s="1"/>
  <c r="O55" i="4"/>
  <c r="S55" i="4" s="1"/>
  <c r="V56" i="4"/>
  <c r="O56" i="4"/>
  <c r="V58" i="4"/>
  <c r="O58" i="4"/>
  <c r="V59" i="4"/>
  <c r="O59" i="4"/>
  <c r="V60" i="4"/>
  <c r="V61" i="4"/>
  <c r="O61" i="4"/>
  <c r="V62" i="4"/>
  <c r="O62" i="4"/>
  <c r="O30" i="3"/>
  <c r="O14" i="3"/>
  <c r="T47" i="3"/>
  <c r="R18" i="3"/>
  <c r="W18" i="3" s="1"/>
  <c r="O32" i="3"/>
  <c r="S59" i="4"/>
  <c r="B108" i="7"/>
  <c r="B86" i="7" s="1"/>
  <c r="F1" i="7" s="1"/>
  <c r="T55" i="3"/>
  <c r="R42" i="3"/>
  <c r="W42" i="3" s="1"/>
  <c r="O43" i="3"/>
  <c r="R11" i="3"/>
  <c r="W11" i="3" s="1"/>
  <c r="W27" i="3"/>
  <c r="T27" i="3"/>
  <c r="T42" i="3"/>
  <c r="R34" i="3"/>
  <c r="W34" i="3" s="1"/>
  <c r="S25" i="4"/>
  <c r="S46" i="4"/>
  <c r="S56" i="4"/>
  <c r="S62" i="4"/>
  <c r="O23" i="4"/>
  <c r="W51" i="3"/>
  <c r="W59" i="3"/>
  <c r="T16" i="3"/>
  <c r="W43" i="3"/>
  <c r="R26" i="3"/>
  <c r="R10" i="3"/>
  <c r="O35" i="3"/>
  <c r="O19" i="3"/>
  <c r="R39" i="3"/>
  <c r="W7" i="3"/>
  <c r="W19" i="3"/>
  <c r="R33" i="3"/>
  <c r="T33" i="3" s="1"/>
  <c r="W23" i="3"/>
  <c r="R15" i="3"/>
  <c r="S16" i="4"/>
  <c r="S18" i="4"/>
  <c r="S20" i="4"/>
  <c r="S32" i="4"/>
  <c r="R11" i="4"/>
  <c r="S11" i="4" s="1"/>
  <c r="Q71" i="4"/>
  <c r="R71" i="4" s="1"/>
  <c r="O21" i="3"/>
  <c r="R28" i="3"/>
  <c r="O54" i="3"/>
  <c r="O58" i="3"/>
  <c r="O10" i="4"/>
  <c r="O14" i="4"/>
  <c r="S14" i="4" s="1"/>
  <c r="O17" i="4"/>
  <c r="S17" i="4" s="1"/>
  <c r="O44" i="4"/>
  <c r="S44" i="4" s="1"/>
  <c r="O52" i="4"/>
  <c r="S52" i="4" s="1"/>
  <c r="S24" i="4"/>
  <c r="S36" i="4"/>
  <c r="S40" i="4"/>
  <c r="S48" i="4"/>
  <c r="S23" i="4"/>
  <c r="T50" i="3"/>
  <c r="R62" i="3"/>
  <c r="R54" i="3"/>
  <c r="R46" i="3"/>
  <c r="R38" i="3"/>
  <c r="R30" i="3"/>
  <c r="R22" i="3"/>
  <c r="R14" i="3"/>
  <c r="R6" i="3"/>
  <c r="O31" i="3"/>
  <c r="O23" i="3"/>
  <c r="O7" i="3"/>
  <c r="T21" i="3"/>
  <c r="R61" i="3"/>
  <c r="R57" i="3"/>
  <c r="R53" i="3"/>
  <c r="R49" i="3"/>
  <c r="R45" i="3"/>
  <c r="R41" i="3"/>
  <c r="R37" i="3"/>
  <c r="O28" i="3"/>
  <c r="O16" i="3"/>
  <c r="O8" i="3"/>
  <c r="S12" i="4"/>
  <c r="S26" i="4"/>
  <c r="S38" i="4"/>
  <c r="S50" i="4"/>
  <c r="S53" i="4"/>
  <c r="S57" i="4"/>
  <c r="S58" i="4"/>
  <c r="R5" i="3"/>
  <c r="O5" i="3"/>
  <c r="R9" i="3"/>
  <c r="O9" i="3"/>
  <c r="O12" i="3"/>
  <c r="R12" i="3"/>
  <c r="R13" i="3"/>
  <c r="O13" i="3"/>
  <c r="R17" i="3"/>
  <c r="O17" i="3"/>
  <c r="O20" i="3"/>
  <c r="R20" i="3"/>
  <c r="O24" i="3"/>
  <c r="R24" i="3"/>
  <c r="R25" i="3"/>
  <c r="O25" i="3"/>
  <c r="R29" i="3"/>
  <c r="O29" i="3"/>
  <c r="O36" i="3"/>
  <c r="R36" i="3"/>
  <c r="O40" i="3"/>
  <c r="R40" i="3"/>
  <c r="O44" i="3"/>
  <c r="R44" i="3"/>
  <c r="O48" i="3"/>
  <c r="R48" i="3"/>
  <c r="O52" i="3"/>
  <c r="R52" i="3"/>
  <c r="O56" i="3"/>
  <c r="R56" i="3"/>
  <c r="O60" i="3"/>
  <c r="R60" i="3"/>
  <c r="S5" i="4"/>
  <c r="S21" i="4"/>
  <c r="S33" i="4"/>
  <c r="Q72" i="4"/>
  <c r="R72" i="4" s="1"/>
  <c r="S28" i="4"/>
  <c r="S37" i="4"/>
  <c r="S41" i="4"/>
  <c r="S49" i="4"/>
  <c r="W33" i="3" l="1"/>
  <c r="R10" i="4"/>
  <c r="T11" i="3"/>
  <c r="T35" i="3"/>
  <c r="S61" i="4"/>
  <c r="S10" i="4"/>
  <c r="S65" i="4" s="1"/>
  <c r="W31" i="3"/>
  <c r="T8" i="3"/>
  <c r="S30" i="4"/>
  <c r="W32" i="3"/>
  <c r="T32" i="3"/>
  <c r="T34" i="3"/>
  <c r="T18" i="3"/>
  <c r="W10" i="3"/>
  <c r="T10" i="3"/>
  <c r="W15" i="3"/>
  <c r="T15" i="3"/>
  <c r="W39" i="3"/>
  <c r="T39" i="3"/>
  <c r="W26" i="3"/>
  <c r="T26" i="3"/>
  <c r="W37" i="3"/>
  <c r="T37" i="3"/>
  <c r="W45" i="3"/>
  <c r="T45" i="3"/>
  <c r="W61" i="3"/>
  <c r="T61" i="3"/>
  <c r="T14" i="3"/>
  <c r="W14" i="3"/>
  <c r="T30" i="3"/>
  <c r="W30" i="3"/>
  <c r="T62" i="3"/>
  <c r="W62" i="3"/>
  <c r="W28" i="3"/>
  <c r="T28" i="3"/>
  <c r="W41" i="3"/>
  <c r="T41" i="3"/>
  <c r="W49" i="3"/>
  <c r="T49" i="3"/>
  <c r="W57" i="3"/>
  <c r="T57" i="3"/>
  <c r="W6" i="3"/>
  <c r="T6" i="3"/>
  <c r="W22" i="3"/>
  <c r="T22" i="3"/>
  <c r="W38" i="3"/>
  <c r="T38" i="3"/>
  <c r="W54" i="3"/>
  <c r="T54" i="3"/>
  <c r="W53" i="3"/>
  <c r="T53" i="3"/>
  <c r="T46" i="3"/>
  <c r="W46" i="3"/>
  <c r="S66" i="4"/>
  <c r="S67" i="4"/>
  <c r="W29" i="3"/>
  <c r="T29" i="3"/>
  <c r="T25" i="3"/>
  <c r="W25" i="3"/>
  <c r="T17" i="3"/>
  <c r="W17" i="3"/>
  <c r="T13" i="3"/>
  <c r="W13" i="3"/>
  <c r="W9" i="3"/>
  <c r="T9" i="3"/>
  <c r="T5" i="3"/>
  <c r="W5" i="3"/>
  <c r="T60" i="3"/>
  <c r="W60" i="3"/>
  <c r="T56" i="3"/>
  <c r="W56" i="3"/>
  <c r="T52" i="3"/>
  <c r="W52" i="3"/>
  <c r="T48" i="3"/>
  <c r="W48" i="3"/>
  <c r="T44" i="3"/>
  <c r="W44" i="3"/>
  <c r="W40" i="3"/>
  <c r="T40" i="3"/>
  <c r="W36" i="3"/>
  <c r="T36" i="3"/>
  <c r="W24" i="3"/>
  <c r="T24" i="3"/>
  <c r="W20" i="3"/>
  <c r="T20" i="3"/>
  <c r="W12" i="3"/>
  <c r="T12" i="3"/>
  <c r="O66" i="3"/>
  <c r="O65" i="3"/>
  <c r="O67" i="3"/>
  <c r="P44" i="3" s="1"/>
  <c r="T49" i="4" l="1"/>
  <c r="T37" i="4"/>
  <c r="T28" i="4"/>
  <c r="P25" i="3"/>
  <c r="P20" i="3"/>
  <c r="P60" i="3"/>
  <c r="P52" i="3"/>
  <c r="P13" i="3"/>
  <c r="T21" i="4"/>
  <c r="T54" i="4"/>
  <c r="P36" i="3"/>
  <c r="P5" i="3"/>
  <c r="T67" i="3"/>
  <c r="T65" i="3"/>
  <c r="T66" i="3"/>
  <c r="T62" i="4"/>
  <c r="T23" i="4"/>
  <c r="T25" i="4"/>
  <c r="T52" i="4"/>
  <c r="T30" i="4"/>
  <c r="T61" i="4"/>
  <c r="T9" i="4"/>
  <c r="T44" i="4"/>
  <c r="T7" i="4"/>
  <c r="T45" i="4"/>
  <c r="T14" i="4"/>
  <c r="T32" i="4"/>
  <c r="T11" i="4"/>
  <c r="T22" i="4"/>
  <c r="T31" i="4"/>
  <c r="T46" i="4"/>
  <c r="T56" i="4"/>
  <c r="T58" i="4"/>
  <c r="T12" i="4"/>
  <c r="T16" i="4"/>
  <c r="T18" i="4"/>
  <c r="T20" i="4"/>
  <c r="T29" i="4"/>
  <c r="T38" i="4"/>
  <c r="T47" i="4"/>
  <c r="T53" i="4"/>
  <c r="T60" i="4"/>
  <c r="T6" i="4"/>
  <c r="T13" i="4"/>
  <c r="T27" i="4"/>
  <c r="T40" i="4"/>
  <c r="T51" i="4"/>
  <c r="T59" i="4"/>
  <c r="T35" i="4"/>
  <c r="T15" i="4"/>
  <c r="T17" i="4"/>
  <c r="T19" i="4"/>
  <c r="T26" i="4"/>
  <c r="T34" i="4"/>
  <c r="T42" i="4"/>
  <c r="T50" i="4"/>
  <c r="T57" i="4"/>
  <c r="T8" i="4"/>
  <c r="T10" i="4"/>
  <c r="T24" i="4"/>
  <c r="T36" i="4"/>
  <c r="T48" i="4"/>
  <c r="T55" i="4"/>
  <c r="P45" i="3"/>
  <c r="P21" i="3"/>
  <c r="P53" i="3"/>
  <c r="P23" i="3"/>
  <c r="P8" i="3"/>
  <c r="P32" i="3"/>
  <c r="P6" i="3"/>
  <c r="P14" i="3"/>
  <c r="P30" i="3"/>
  <c r="P38" i="3"/>
  <c r="P46" i="3"/>
  <c r="P54" i="3"/>
  <c r="P62" i="3"/>
  <c r="P33" i="3"/>
  <c r="P49" i="3"/>
  <c r="P7" i="3"/>
  <c r="P31" i="3"/>
  <c r="P47" i="3"/>
  <c r="P59" i="3"/>
  <c r="P61" i="3"/>
  <c r="P35" i="3"/>
  <c r="P55" i="3"/>
  <c r="P37" i="3"/>
  <c r="P11" i="3"/>
  <c r="P43" i="3"/>
  <c r="P28" i="3"/>
  <c r="P10" i="3"/>
  <c r="P18" i="3"/>
  <c r="P26" i="3"/>
  <c r="P34" i="3"/>
  <c r="P42" i="3"/>
  <c r="P50" i="3"/>
  <c r="P58" i="3"/>
  <c r="P41" i="3"/>
  <c r="P57" i="3"/>
  <c r="P15" i="3"/>
  <c r="P39" i="3"/>
  <c r="P16" i="3"/>
  <c r="P27" i="3"/>
  <c r="P22" i="3"/>
  <c r="P51" i="3"/>
  <c r="P19" i="3"/>
  <c r="W65" i="3"/>
  <c r="W66" i="3"/>
  <c r="W67" i="3"/>
  <c r="P9" i="3"/>
  <c r="P17" i="3"/>
  <c r="P29" i="3"/>
  <c r="T43" i="4"/>
  <c r="T41" i="4"/>
  <c r="P12" i="3"/>
  <c r="P24" i="3"/>
  <c r="P40" i="3"/>
  <c r="P48" i="3"/>
  <c r="P56" i="3"/>
  <c r="T33" i="4"/>
  <c r="T39" i="4"/>
  <c r="U9" i="3"/>
  <c r="T5" i="4"/>
  <c r="U60" i="3" l="1"/>
  <c r="E7" i="5"/>
  <c r="F7" i="5"/>
  <c r="D7" i="5"/>
  <c r="X20" i="3"/>
  <c r="U24" i="3"/>
  <c r="X48" i="3"/>
  <c r="U44" i="3"/>
  <c r="U29" i="3"/>
  <c r="U25" i="3"/>
  <c r="X5" i="3"/>
  <c r="U52" i="3"/>
  <c r="X17" i="3"/>
  <c r="X56" i="3"/>
  <c r="U40" i="3"/>
  <c r="U12" i="3"/>
  <c r="U13" i="3"/>
  <c r="X36" i="3"/>
  <c r="X12" i="3"/>
  <c r="U43" i="3"/>
  <c r="U23" i="3"/>
  <c r="U7" i="3"/>
  <c r="U8" i="3"/>
  <c r="U16" i="3"/>
  <c r="U10" i="3"/>
  <c r="U27" i="3"/>
  <c r="U31" i="3"/>
  <c r="U15" i="3"/>
  <c r="U19" i="3"/>
  <c r="U59" i="3"/>
  <c r="U51" i="3"/>
  <c r="U41" i="3"/>
  <c r="U58" i="3"/>
  <c r="U42" i="3"/>
  <c r="U26" i="3"/>
  <c r="U28" i="3"/>
  <c r="U57" i="3"/>
  <c r="U49" i="3"/>
  <c r="U39" i="3"/>
  <c r="U54" i="3"/>
  <c r="U38" i="3"/>
  <c r="U22" i="3"/>
  <c r="U6" i="3"/>
  <c r="U18" i="3"/>
  <c r="U34" i="3"/>
  <c r="U50" i="3"/>
  <c r="U37" i="3"/>
  <c r="U53" i="3"/>
  <c r="U21" i="3"/>
  <c r="U55" i="3"/>
  <c r="U35" i="3"/>
  <c r="U14" i="3"/>
  <c r="U30" i="3"/>
  <c r="U46" i="3"/>
  <c r="U62" i="3"/>
  <c r="U45" i="3"/>
  <c r="U61" i="3"/>
  <c r="U47" i="3"/>
  <c r="U32" i="3"/>
  <c r="U11" i="3"/>
  <c r="U33" i="3"/>
  <c r="E10" i="5"/>
  <c r="D10" i="5"/>
  <c r="F10" i="5"/>
  <c r="X22" i="3"/>
  <c r="X54" i="3"/>
  <c r="X8" i="3"/>
  <c r="X39" i="3"/>
  <c r="X62" i="3"/>
  <c r="X30" i="3"/>
  <c r="X43" i="3"/>
  <c r="X59" i="3"/>
  <c r="X51" i="3"/>
  <c r="X6" i="3"/>
  <c r="X32" i="3"/>
  <c r="X16" i="3"/>
  <c r="X38" i="3"/>
  <c r="X46" i="3"/>
  <c r="X14" i="3"/>
  <c r="X21" i="3"/>
  <c r="X7" i="3"/>
  <c r="X15" i="3"/>
  <c r="X23" i="3"/>
  <c r="X31" i="3"/>
  <c r="X28" i="3"/>
  <c r="X55" i="3"/>
  <c r="X47" i="3"/>
  <c r="X57" i="3"/>
  <c r="X49" i="3"/>
  <c r="X41" i="3"/>
  <c r="X35" i="3"/>
  <c r="X58" i="3"/>
  <c r="X42" i="3"/>
  <c r="X26" i="3"/>
  <c r="X10" i="3"/>
  <c r="X27" i="3"/>
  <c r="X61" i="3"/>
  <c r="X53" i="3"/>
  <c r="X45" i="3"/>
  <c r="X37" i="3"/>
  <c r="X50" i="3"/>
  <c r="X34" i="3"/>
  <c r="X18" i="3"/>
  <c r="X19" i="3"/>
  <c r="X11" i="3"/>
  <c r="X33" i="3"/>
  <c r="X25" i="3"/>
  <c r="X13" i="3"/>
  <c r="X60" i="3"/>
  <c r="X52" i="3"/>
  <c r="X44" i="3"/>
  <c r="U36" i="3"/>
  <c r="U20" i="3"/>
  <c r="X29" i="3"/>
  <c r="U17" i="3"/>
  <c r="X9" i="3"/>
  <c r="U56" i="3"/>
  <c r="U48" i="3"/>
  <c r="X40" i="3"/>
  <c r="X24" i="3"/>
  <c r="U5" i="3"/>
  <c r="E9" i="5" l="1"/>
  <c r="D9" i="5"/>
  <c r="F8" i="5"/>
  <c r="E8" i="5"/>
  <c r="D8" i="5"/>
  <c r="F9" i="5"/>
</calcChain>
</file>

<file path=xl/comments1.xml><?xml version="1.0" encoding="utf-8"?>
<comments xmlns="http://schemas.openxmlformats.org/spreadsheetml/2006/main">
  <authors>
    <author>Coralie2</author>
  </authors>
  <commentList>
    <comment ref="C10" authorId="0">
      <text>
        <r>
          <rPr>
            <sz val="9"/>
            <color indexed="81"/>
            <rFont val="Tahoma"/>
            <family val="2"/>
          </rPr>
          <t>From rules given in the question</t>
        </r>
      </text>
    </comment>
  </commentList>
</comments>
</file>

<file path=xl/sharedStrings.xml><?xml version="1.0" encoding="utf-8"?>
<sst xmlns="http://schemas.openxmlformats.org/spreadsheetml/2006/main" count="469" uniqueCount="399">
  <si>
    <t>Cycling Competition Results</t>
  </si>
  <si>
    <t>Surname</t>
  </si>
  <si>
    <t>First Name</t>
  </si>
  <si>
    <t>Date of birth</t>
  </si>
  <si>
    <t>Race 1</t>
  </si>
  <si>
    <t>Race 2</t>
  </si>
  <si>
    <t>Race 3</t>
  </si>
  <si>
    <t>Race 4</t>
  </si>
  <si>
    <t>Race 5</t>
  </si>
  <si>
    <t>Race 6</t>
  </si>
  <si>
    <t>Race 7</t>
  </si>
  <si>
    <t>Race 8</t>
  </si>
  <si>
    <t>Race 9</t>
  </si>
  <si>
    <t>Race 10</t>
  </si>
  <si>
    <t>Allen</t>
  </si>
  <si>
    <t>Andrews</t>
  </si>
  <si>
    <t>Arthur</t>
  </si>
  <si>
    <t>Abbott</t>
  </si>
  <si>
    <t>Armitage</t>
  </si>
  <si>
    <t>Brown</t>
  </si>
  <si>
    <t>Bell</t>
  </si>
  <si>
    <t>Baker</t>
  </si>
  <si>
    <t>Barrington</t>
  </si>
  <si>
    <t>Beadle</t>
  </si>
  <si>
    <t>Bradbury</t>
  </si>
  <si>
    <t>Burns</t>
  </si>
  <si>
    <t>Cannon</t>
  </si>
  <si>
    <t>Coleman</t>
  </si>
  <si>
    <t>Cottington</t>
  </si>
  <si>
    <t>Clarke</t>
  </si>
  <si>
    <t>Cooke</t>
  </si>
  <si>
    <t>Collins</t>
  </si>
  <si>
    <t>Charlton</t>
  </si>
  <si>
    <t>Ed</t>
  </si>
  <si>
    <t>Tony</t>
  </si>
  <si>
    <t>Richard</t>
  </si>
  <si>
    <t>Peter</t>
  </si>
  <si>
    <t>David</t>
  </si>
  <si>
    <t>Alistair</t>
  </si>
  <si>
    <t>Lawrence</t>
  </si>
  <si>
    <t>Stuart</t>
  </si>
  <si>
    <t>Neil</t>
  </si>
  <si>
    <t>Dave</t>
  </si>
  <si>
    <t>Rupert</t>
  </si>
  <si>
    <t>Michael</t>
  </si>
  <si>
    <t>Mike</t>
  </si>
  <si>
    <t>Mark</t>
  </si>
  <si>
    <t>Gary</t>
  </si>
  <si>
    <t>Greg</t>
  </si>
  <si>
    <t>Cranfield</t>
  </si>
  <si>
    <t>Curtis</t>
  </si>
  <si>
    <t>Davey</t>
  </si>
  <si>
    <t>Drinkwater</t>
  </si>
  <si>
    <t>English</t>
  </si>
  <si>
    <t>Evans</t>
  </si>
  <si>
    <t>Matthew</t>
  </si>
  <si>
    <t>Anthony</t>
  </si>
  <si>
    <t>Farquar</t>
  </si>
  <si>
    <t>Fletcher</t>
  </si>
  <si>
    <t>Cooper</t>
  </si>
  <si>
    <t>Foster</t>
  </si>
  <si>
    <t>Gilbert</t>
  </si>
  <si>
    <t>Griffin</t>
  </si>
  <si>
    <t>Lloyd</t>
  </si>
  <si>
    <t>Bradley</t>
  </si>
  <si>
    <t>Tim</t>
  </si>
  <si>
    <t>Keith</t>
  </si>
  <si>
    <t>Hall</t>
  </si>
  <si>
    <t>Hargreaves</t>
  </si>
  <si>
    <t>Hunt</t>
  </si>
  <si>
    <t>Brian</t>
  </si>
  <si>
    <t>Knight</t>
  </si>
  <si>
    <t>Lucas</t>
  </si>
  <si>
    <t>Paul</t>
  </si>
  <si>
    <t>Mason</t>
  </si>
  <si>
    <t>Mitchell</t>
  </si>
  <si>
    <t>Morris</t>
  </si>
  <si>
    <t>Morrissey</t>
  </si>
  <si>
    <t>Jim</t>
  </si>
  <si>
    <t>James</t>
  </si>
  <si>
    <t>Thomas</t>
  </si>
  <si>
    <t>Tom</t>
  </si>
  <si>
    <t>Palmer</t>
  </si>
  <si>
    <t>Peters</t>
  </si>
  <si>
    <t>Phillips</t>
  </si>
  <si>
    <t>Patterson</t>
  </si>
  <si>
    <t>Richardson</t>
  </si>
  <si>
    <t>Derek</t>
  </si>
  <si>
    <t>Martin</t>
  </si>
  <si>
    <t>Bryan</t>
  </si>
  <si>
    <t>Roberts</t>
  </si>
  <si>
    <t>Smith</t>
  </si>
  <si>
    <t>Price</t>
  </si>
  <si>
    <t>Pete</t>
  </si>
  <si>
    <t>Scott</t>
  </si>
  <si>
    <t>Slade</t>
  </si>
  <si>
    <t>Stephens</t>
  </si>
  <si>
    <t>Robin</t>
  </si>
  <si>
    <t>Wallace</t>
  </si>
  <si>
    <t>Watson</t>
  </si>
  <si>
    <t>Oliver</t>
  </si>
  <si>
    <t>Steve</t>
  </si>
  <si>
    <t>Stephen</t>
  </si>
  <si>
    <t>Williams</t>
  </si>
  <si>
    <t>Young</t>
  </si>
  <si>
    <t>Jonathan</t>
  </si>
  <si>
    <t>Oscar</t>
  </si>
  <si>
    <t>John</t>
  </si>
  <si>
    <t>Graham</t>
  </si>
  <si>
    <t>Colin</t>
  </si>
  <si>
    <t>Ryan</t>
  </si>
  <si>
    <t>Philip</t>
  </si>
  <si>
    <t>Robert</t>
  </si>
  <si>
    <t>Rob</t>
  </si>
  <si>
    <t>Christopher</t>
  </si>
  <si>
    <t>Alan</t>
  </si>
  <si>
    <t>Ross</t>
  </si>
  <si>
    <t>Jeremy</t>
  </si>
  <si>
    <t>Alexander</t>
  </si>
  <si>
    <t>Darren</t>
  </si>
  <si>
    <t>Ian</t>
  </si>
  <si>
    <t>Fastest</t>
  </si>
  <si>
    <t>1st</t>
  </si>
  <si>
    <t>2nd</t>
  </si>
  <si>
    <t>3rd</t>
  </si>
  <si>
    <t>Results</t>
  </si>
  <si>
    <t>Number</t>
  </si>
  <si>
    <t>of races</t>
  </si>
  <si>
    <t>Number of races for averaging competition</t>
  </si>
  <si>
    <t>Average</t>
  </si>
  <si>
    <t xml:space="preserve">     4 or more races</t>
  </si>
  <si>
    <t xml:space="preserve">     6 or more races</t>
  </si>
  <si>
    <t>Averaging</t>
  </si>
  <si>
    <t>Veterans</t>
  </si>
  <si>
    <t>Age</t>
  </si>
  <si>
    <t>Standard</t>
  </si>
  <si>
    <t>All times given in minutes and seconds</t>
  </si>
  <si>
    <t>Addition</t>
  </si>
  <si>
    <t>Veteran age as at:</t>
  </si>
  <si>
    <t>Difference</t>
  </si>
  <si>
    <t>Trophy results for each competition</t>
  </si>
  <si>
    <t>Competition</t>
  </si>
  <si>
    <t>Average (4+ races)</t>
  </si>
  <si>
    <t>Average (6+ races)</t>
  </si>
  <si>
    <t>For Lookups</t>
  </si>
  <si>
    <t>Data checks</t>
  </si>
  <si>
    <t>All races have a max of 20 riders</t>
  </si>
  <si>
    <t>All riders have competed in at least 1 race (Col O)</t>
  </si>
  <si>
    <t>Check Michael Bell results</t>
  </si>
  <si>
    <t>Reasonableness checks</t>
  </si>
  <si>
    <t>Checks - age</t>
  </si>
  <si>
    <t>Lowest age</t>
  </si>
  <si>
    <t>Highest age</t>
  </si>
  <si>
    <r>
      <t xml:space="preserve">Note - for </t>
    </r>
    <r>
      <rPr>
        <b/>
        <sz val="11"/>
        <color theme="1"/>
        <rFont val="Calibri"/>
        <family val="2"/>
        <scheme val="minor"/>
      </rPr>
      <t>age checks</t>
    </r>
    <r>
      <rPr>
        <sz val="11"/>
        <color theme="1"/>
        <rFont val="Calibri"/>
        <family val="2"/>
        <scheme val="minor"/>
      </rPr>
      <t>, see Veterans tab</t>
    </r>
  </si>
  <si>
    <t>Maximum time taken</t>
  </si>
  <si>
    <t>Minimum time taken</t>
  </si>
  <si>
    <t>All times are in a consistent and meaningful format</t>
  </si>
  <si>
    <t>Missing</t>
  </si>
  <si>
    <t>values</t>
  </si>
  <si>
    <t>check</t>
  </si>
  <si>
    <t>time</t>
  </si>
  <si>
    <t>Slowest</t>
  </si>
  <si>
    <t>Range</t>
  </si>
  <si>
    <t>Time range: fastest vs slowest (Col R)</t>
  </si>
  <si>
    <t>Check Oscar Patterson results</t>
  </si>
  <si>
    <r>
      <rPr>
        <b/>
        <u/>
        <sz val="11"/>
        <color theme="1"/>
        <rFont val="Calibri"/>
        <family val="2"/>
        <scheme val="minor"/>
      </rPr>
      <t>Spot check</t>
    </r>
    <r>
      <rPr>
        <sz val="11"/>
        <color theme="1"/>
        <rFont val="Calibri"/>
        <family val="2"/>
        <scheme val="minor"/>
      </rPr>
      <t xml:space="preserve"> of calculation where date of birth close to base date of 1st March</t>
    </r>
  </si>
  <si>
    <r>
      <rPr>
        <b/>
        <u/>
        <sz val="11"/>
        <color theme="1"/>
        <rFont val="Calibri"/>
        <family val="2"/>
        <scheme val="minor"/>
      </rPr>
      <t>Assume</t>
    </r>
    <r>
      <rPr>
        <sz val="11"/>
        <color theme="1"/>
        <rFont val="Calibri"/>
        <family val="2"/>
        <scheme val="minor"/>
      </rPr>
      <t xml:space="preserve"> 365.25 days per year for this calculation but double-check any birthdays around base date</t>
    </r>
  </si>
  <si>
    <t>ARN :</t>
  </si>
  <si>
    <t>TOTAL :</t>
  </si>
  <si>
    <t>of 100</t>
  </si>
  <si>
    <t>Use column B to enter marks awarded. Don't overwrite the shaded cells.</t>
  </si>
  <si>
    <t>of 46</t>
  </si>
  <si>
    <t>PART 1</t>
  </si>
  <si>
    <t>Spreadsheet has separate worksheets for parameters and calculations</t>
  </si>
  <si>
    <t>All worksheets have meaningful/sensible titles</t>
  </si>
  <si>
    <t>PART (ii) (max 9)</t>
  </si>
  <si>
    <t>Any other distinct, valid check</t>
  </si>
  <si>
    <t>of 54</t>
  </si>
  <si>
    <t>PART 2</t>
  </si>
  <si>
    <t>of 15</t>
  </si>
  <si>
    <t>Audit Approach</t>
  </si>
  <si>
    <t>Fellow Analyst student can review, check and modify the model</t>
  </si>
  <si>
    <t>For a newcomer, the audit trail is easy to follow i.e. the marker does not have to look at the model directly to understand what has been done</t>
  </si>
  <si>
    <t>All the steps are correctly and clearly described</t>
  </si>
  <si>
    <t>There is sufficient technical detail</t>
  </si>
  <si>
    <t>The workbook is well labelled and is easy to navigate through</t>
  </si>
  <si>
    <t>Where there are, or could be errors, the audit trail would enable the student to identify and correct errors</t>
  </si>
  <si>
    <t>Written in clear English</t>
  </si>
  <si>
    <t>The audit trail is written in clear, crisp and flowing English</t>
  </si>
  <si>
    <t>Accurate spelling</t>
  </si>
  <si>
    <t>The audit trail is laid out well, with good formatting to aid clarity</t>
  </si>
  <si>
    <t>of 3</t>
  </si>
  <si>
    <t>Written in a logical order</t>
  </si>
  <si>
    <t>Data is introduced before referring to it</t>
  </si>
  <si>
    <t>Assumptions are stated before using them</t>
  </si>
  <si>
    <t>of 39</t>
  </si>
  <si>
    <t>Audit Content</t>
  </si>
  <si>
    <t>of 7</t>
  </si>
  <si>
    <t>All steps clearly explained</t>
  </si>
  <si>
    <t>The level of detail in the audit trail is appropriate for a newcomer to understand what has been done</t>
  </si>
  <si>
    <t>All the methodology steps are set out clearly</t>
  </si>
  <si>
    <t>All reasonableness checks applied are adequately documented</t>
  </si>
  <si>
    <t>The marker does not need to look directly at the model to understand what has been performed</t>
  </si>
  <si>
    <t>of 6</t>
  </si>
  <si>
    <t>Clear signposting/labelling</t>
  </si>
  <si>
    <t>The audit trail allows the user to follow the model through</t>
  </si>
  <si>
    <t>The audit trail allows the user to understand each calculation easily</t>
  </si>
  <si>
    <t>There is adequate signposting in the audit trail to describe the purpose of each tab</t>
  </si>
  <si>
    <t>There is adequate signposting in the audit trail to describe the general direction of the model</t>
  </si>
  <si>
    <t>General Comments on script</t>
  </si>
  <si>
    <t>Cycling Club Competition Results and Trophy Winners</t>
  </si>
  <si>
    <t>Objective</t>
  </si>
  <si>
    <t>Given the raw data from 10 timed cycle races, the objective was to analyse the results and determine the winners of various different trophies.</t>
  </si>
  <si>
    <t>This workbook takes the raw data and performs a range of checks on it. Where any issues have been noticed, a note has been made to check those results although no data changes have been made here.</t>
  </si>
  <si>
    <t>Finally, the results are summarised in a table at the end of the workbook</t>
  </si>
  <si>
    <t>Count number of riders per race...</t>
  </si>
  <si>
    <t>... and check that none exceed 20</t>
  </si>
  <si>
    <t>Check for missing values (and competitor with no times given)...</t>
  </si>
  <si>
    <t>... and flag up need to check Michael Bell</t>
  </si>
  <si>
    <t>Calculate min and max times over all riders...</t>
  </si>
  <si>
    <t>... and comment on whether reasonable</t>
  </si>
  <si>
    <t>)</t>
  </si>
  <si>
    <t>Seem</t>
  </si>
  <si>
    <t xml:space="preserve">              reasonable</t>
  </si>
  <si>
    <t>Calculate min and max times for each rider indiviually, to give range per rider...</t>
  </si>
  <si>
    <t>... and flag up need to check Oscar Patterson</t>
  </si>
  <si>
    <t>Check all data (times) entered in a consistent and meaningfully formatted manner</t>
  </si>
  <si>
    <t>Flag up the need to check Peter Smith &amp; Paul Smith results</t>
  </si>
  <si>
    <t>The competitors are listed in alphabetical order (of surname)</t>
  </si>
  <si>
    <t>Where there is no time given, it indicates that the rider didn't take part in that particular race</t>
  </si>
  <si>
    <t>Assumptions</t>
  </si>
  <si>
    <t>Their dates of birth are given, along with the results of all the races they competed in.  All times have been expressed in the format of minutes and seconds (mm:ss)</t>
  </si>
  <si>
    <t>Data Checks</t>
  </si>
  <si>
    <t>The following checks have been done:</t>
  </si>
  <si>
    <t>- that there were no more than the maximum of 20 riders in each race</t>
  </si>
  <si>
    <t>- missing values</t>
  </si>
  <si>
    <t>- maximum and minimum times (checked for reasonableness) - both overall and for each rider individually</t>
  </si>
  <si>
    <t>- the minimum and maximum ages of the competitors</t>
  </si>
  <si>
    <t>As a result of these validations, there are some results that need to be double-checked with the cycling club to see if they are valid</t>
  </si>
  <si>
    <t>For example:</t>
  </si>
  <si>
    <t>- the missing times for Michael Bell</t>
  </si>
  <si>
    <t>- possible error or duplication for the two Smiths</t>
  </si>
  <si>
    <t>- the wide variation in results for Oscar Patterson</t>
  </si>
  <si>
    <t>This sheet sets out all the parameters used within the calculations, including:</t>
  </si>
  <si>
    <t>- the averaging periods used for the "average" competition (AVCOMP1 and AVCOMP2)</t>
  </si>
  <si>
    <t>- the base date at which all ages are calculated (BASEDATE)</t>
  </si>
  <si>
    <t>- the veterans age standards (VETSTANDARDS)</t>
  </si>
  <si>
    <t>Worksheet - Data</t>
  </si>
  <si>
    <t>Worksheet - Parameters</t>
  </si>
  <si>
    <t>The number of races has been calculated in column R by counting the number of results for each competitor.</t>
  </si>
  <si>
    <t>Worksheet - Veterans</t>
  </si>
  <si>
    <t>Correct calculation, using MIN function, for all competitors</t>
  </si>
  <si>
    <t>Correct format (mm:ss)</t>
  </si>
  <si>
    <t>Allocate each position to an individual rider</t>
  </si>
  <si>
    <t>PART (iv) (max 2)</t>
  </si>
  <si>
    <t>PART (v) (max 1)</t>
  </si>
  <si>
    <t>Count the number of rides for each competitor - correct results</t>
  </si>
  <si>
    <t>Calculate the average time, only for those taking part in 4 or more races</t>
  </si>
  <si>
    <t>Blanks for competitors with fewer races</t>
  </si>
  <si>
    <t>PART (vi) (max 4)</t>
  </si>
  <si>
    <t>Any other valid check</t>
  </si>
  <si>
    <t>Calculate the average time, only for those taking part in 6 or more races</t>
  </si>
  <si>
    <t>PART (vii) (max 3)</t>
  </si>
  <si>
    <r>
      <t xml:space="preserve">For the </t>
    </r>
    <r>
      <rPr>
        <sz val="11"/>
        <color rgb="FF0070C0"/>
        <rFont val="Calibri"/>
        <family val="2"/>
        <scheme val="minor"/>
      </rPr>
      <t>"average"</t>
    </r>
    <r>
      <rPr>
        <sz val="11"/>
        <color theme="1"/>
        <rFont val="Calibri"/>
        <family val="2"/>
        <scheme val="minor"/>
      </rPr>
      <t xml:space="preserve"> competition, it was first necessary to calculate how many races each rider took part in. This trophy would only be available to those competing in a minimum number of races</t>
    </r>
  </si>
  <si>
    <t>This was done in Column Q</t>
  </si>
  <si>
    <t>The rules used to calculate these standards were provided by the cycling club and are as follows:</t>
  </si>
  <si>
    <r>
      <t xml:space="preserve">This worksheet deals with the </t>
    </r>
    <r>
      <rPr>
        <sz val="11"/>
        <color rgb="FF0070C0"/>
        <rFont val="Calibri"/>
        <family val="2"/>
        <scheme val="minor"/>
      </rPr>
      <t>"veterans"</t>
    </r>
    <r>
      <rPr>
        <sz val="11"/>
        <color theme="1"/>
        <rFont val="Calibri"/>
        <family val="2"/>
        <scheme val="minor"/>
      </rPr>
      <t xml:space="preserve"> competition, which only applies to riders aged 40 and above.</t>
    </r>
  </si>
  <si>
    <t>The age standard time for a 40 year old on this course is 25.00 minutes.</t>
  </si>
  <si>
    <t>Therefore, the differences between the actual best time and the age standards have been determined for each rider, in Column S</t>
  </si>
  <si>
    <t>We can therefore ignore those cases displaying #######</t>
  </si>
  <si>
    <t>First place will therefore be awarded to the highest number in Column S</t>
  </si>
  <si>
    <t>As for the previous competitions / worksheet, the time differences have been ranked and then 1st, 2nd and 3rd places allocated to the winning individuals</t>
  </si>
  <si>
    <t>This sheet just brings together the results for each competition in a single table.</t>
  </si>
  <si>
    <t>Ages correct, especially for Ryan Palmer (dob close to basedate)</t>
  </si>
  <si>
    <t>Integer ages calculated for each competitor</t>
  </si>
  <si>
    <t>PART (viii) (max 2)</t>
  </si>
  <si>
    <t>Age standards situated in Parameters sheet, as required</t>
  </si>
  <si>
    <t>Range name used for base date</t>
  </si>
  <si>
    <t>Range name used for age standards table, for ease of use in next step</t>
  </si>
  <si>
    <t>Done for ages 40-80 inclusive only (no mark if lower or higher ages included)</t>
  </si>
  <si>
    <t>Clear layout of parameters including correct formatting of cells as times</t>
  </si>
  <si>
    <t>PART (ix) (max 6)</t>
  </si>
  <si>
    <t>Correct figures for each individual</t>
  </si>
  <si>
    <t>PART (x) (max 4)</t>
  </si>
  <si>
    <t>Blanks for competitors who are too young to qualify</t>
  </si>
  <si>
    <t>Data referenced by formula, not copied and pasted</t>
  </si>
  <si>
    <t>PART (iii) (max 4)</t>
  </si>
  <si>
    <t>Calculation the right (logical) way around, ie (age standard - actual fastest)</t>
  </si>
  <si>
    <t>Blanks for non-eligible competitors (those aged under 40)</t>
  </si>
  <si>
    <t>Correct numbers calculated</t>
  </si>
  <si>
    <t>Determine the 1st, 2nd and 3rd fastest times correctly (eg highest difference, not lowest)</t>
  </si>
  <si>
    <t>PART (xi) (max 6)</t>
  </si>
  <si>
    <t>Formulae used to populate table, not just hard-coded</t>
  </si>
  <si>
    <t>Table clearly laid out, with title</t>
  </si>
  <si>
    <t>Full names used to populate table</t>
  </si>
  <si>
    <t>PART (xii) (max3)</t>
  </si>
  <si>
    <t>PART (i) (max 2)</t>
  </si>
  <si>
    <t>Description of objective, brief overview of model</t>
  </si>
  <si>
    <t>Description of data used, including source</t>
  </si>
  <si>
    <t>List of assumptions (1/2 mark for each max 1)</t>
  </si>
  <si>
    <t>List of parameters used</t>
  </si>
  <si>
    <t>Range names specified for parameters</t>
  </si>
  <si>
    <t>The data checks have been performed within the Data sheet, below the main data table</t>
  </si>
  <si>
    <t>This uses the MIN function and where there are no entries for an individual, the formula has been set up to show a blank cell</t>
  </si>
  <si>
    <t>Calculation of the number of races for each competitor</t>
  </si>
  <si>
    <t>This has been done using the AVERAGE Excel function in Columns T to X, but only for those riders wih a sufficient number of results in each case</t>
  </si>
  <si>
    <t>Calculation of average times - must be specified that only done for riders with sufficient number of races</t>
  </si>
  <si>
    <t>Calculation of age from date of birth data</t>
  </si>
  <si>
    <t>Calculation of veteran standards, including brief description of rules</t>
  </si>
  <si>
    <t>Calculation of comparison (difference) between age standards and actual times</t>
  </si>
  <si>
    <t>Explanation of how the first 3 places can be determined</t>
  </si>
  <si>
    <t>Identification of individuals coming 1st, 2nd, 3rd in "veterans" competition</t>
  </si>
  <si>
    <t>Identification of individuals coming 1st, 2nd, 3rd in "average" competitions</t>
  </si>
  <si>
    <t>Summary table</t>
  </si>
  <si>
    <t>Maximum 20 riders per race</t>
  </si>
  <si>
    <t>Min/max times over all competitors and all races - reasonableness check</t>
  </si>
  <si>
    <t>Min/max times and ranges for each individual - need to question those with too big a range</t>
  </si>
  <si>
    <t>Min/max ages of competitors</t>
  </si>
  <si>
    <t>Note - any changes that are subsequently done as a result of these checks should only be made once, within the data sheet.</t>
  </si>
  <si>
    <t>Check by eye revealing possible duplication (Smith)</t>
  </si>
  <si>
    <t>Independent check that ages correctly calculated (especially the one close to the base date)</t>
  </si>
  <si>
    <t>(1 each - maximum of 6)</t>
  </si>
  <si>
    <t>Items for double-checking are highlighted, with justification (given that no data adjustments are required)</t>
  </si>
  <si>
    <t>All checks clearly recorded / described</t>
  </si>
  <si>
    <t>Data source and format is described adequately and clearly.</t>
  </si>
  <si>
    <t>Model labelling is consistent with the audit trail (data, parameters, analysis, results)</t>
  </si>
  <si>
    <t>There is adequate signposting to indicate where in each sheet to look for the information / calculations / checks</t>
  </si>
  <si>
    <t>of 5</t>
  </si>
  <si>
    <t>The methodology is described in a logical order, ie nothing is introduced which would require that the reader has read ahead</t>
  </si>
  <si>
    <t>Clear statement that no changes have been made to the data</t>
  </si>
  <si>
    <t>Statement that all times expressed in format (mm:ss) throughout spreadsheet (data provided plus subsequent analysis)</t>
  </si>
  <si>
    <t>All model steps  accurately covered (1 or 2 each, max of 20)</t>
  </si>
  <si>
    <t>of 20</t>
  </si>
  <si>
    <t>Note that it is not possible in Excel to have negative times. We are only interested in those competitors where actual &lt; age standard and so it was necessary to calculate (age standard - actual)</t>
  </si>
  <si>
    <t>Additional explanation as to why the comparison calculation was done this way around, ie due to not being able to have negative times</t>
  </si>
  <si>
    <t>- the "average" competition (to reward consistency)</t>
  </si>
  <si>
    <t xml:space="preserve">Trophies are awarded for: </t>
  </si>
  <si>
    <t>The spreadsheet calculates the fastest times for each competitor to find the fastest overall, for each of the three categories of competition.</t>
  </si>
  <si>
    <t>The data was provided directly from the cycling club in the format given.  This showed 58 potential competitors and results for 10 races.</t>
  </si>
  <si>
    <t>The data is asumed to be correct, subject to the potential issues noted in the data checking exercise (see below). No changes have been made to the data for the purposes of this project.</t>
  </si>
  <si>
    <t>There are assumed to be 365.25 days in each year for the purposes of calculating the ages of each rider. Further checking was done for the case where the date of birth was close to the base date</t>
  </si>
  <si>
    <t>The first column to the right of the data calculates the fastest time (ie, the time with the lowest value) ridden by each rider across all the races entered</t>
  </si>
  <si>
    <t>These places are then allocated to the winning individuals in Column P.</t>
  </si>
  <si>
    <t xml:space="preserve">The trophy positions have been determined on two separate bases - as an average for riders who took part in at least 4 races, or at least 6 races, as requested by the cycling club. </t>
  </si>
  <si>
    <t xml:space="preserve">The times are ranked (underneath the main table) using the SMALL Excel function, to find the 1st, 2nd and 3rd fastest riders. </t>
  </si>
  <si>
    <t>Note the checks that were done on the ages (minimum, maximum, out of range), as described above in the Data section</t>
  </si>
  <si>
    <t>The winner of this competition is defined as the rider who beats his age standard time by the greatest margin.</t>
  </si>
  <si>
    <t>Calculation of fastest time for "fastest" competition</t>
  </si>
  <si>
    <t>Identification of individuals coming 1st, 2nd, 3rd in "fastest" competition</t>
  </si>
  <si>
    <t>- the "fastest" competition (fastest overall)</t>
  </si>
  <si>
    <t>Worksheet - Fastest&amp;Average</t>
  </si>
  <si>
    <r>
      <t xml:space="preserve">This will determine the winner of the </t>
    </r>
    <r>
      <rPr>
        <sz val="11"/>
        <color rgb="FF0070C0"/>
        <rFont val="Calibri"/>
        <family val="2"/>
        <scheme val="minor"/>
      </rPr>
      <t>"fastest"</t>
    </r>
    <r>
      <rPr>
        <sz val="11"/>
        <color theme="1"/>
        <rFont val="Calibri"/>
        <family val="2"/>
        <scheme val="minor"/>
      </rPr>
      <t xml:space="preserve"> competition, as defined by the rules</t>
    </r>
  </si>
  <si>
    <t>"Fastest"</t>
  </si>
  <si>
    <t>Paul Smith and Peter Smith - duplicates or the same by coincidence? Need to check.</t>
  </si>
  <si>
    <t>- the "veterans" competition (fastest rider over age 40 compared to standard times for each age)</t>
  </si>
  <si>
    <t>For the "veterans" competition, the dates of birth are first converted into ages as at the base date before calculating the fastest times and the standard times for each rider</t>
  </si>
  <si>
    <t>Ryan Palmer would be 1 day away from his 50th birthday on 1st March. Automatic calc correctly shows 49 as achieved age</t>
  </si>
  <si>
    <t>AVCOMP1</t>
  </si>
  <si>
    <t>AVCOMP2</t>
  </si>
  <si>
    <t>BASEDATE</t>
  </si>
  <si>
    <t>VETSTANDARDS</t>
  </si>
  <si>
    <t>Minimum eligible age</t>
  </si>
  <si>
    <t>Maximum eligible age</t>
  </si>
  <si>
    <t>MINAGE</t>
  </si>
  <si>
    <t>MAXAGE</t>
  </si>
  <si>
    <t>- the minimum and maximum ages (MINAGE and MAXAGE)</t>
  </si>
  <si>
    <t>Check age/dob calculation for competitor with dob close to base date (John Richardson)</t>
  </si>
  <si>
    <t>As for the "fastest" competition, the times are ranked to find the 1st, 2nd and 3rd fastest riders and these places are then allocated to the winning individuals in Columns U and X</t>
  </si>
  <si>
    <t>Column Z has just been added to aid with the VLOOKUPs for the overall summary table</t>
  </si>
  <si>
    <r>
      <t xml:space="preserve">Columns A to C reference the original data and the formulae in Columns D to O are copied from the </t>
    </r>
    <r>
      <rPr>
        <b/>
        <sz val="11"/>
        <color theme="1"/>
        <rFont val="Calibri"/>
        <family val="2"/>
        <scheme val="minor"/>
      </rPr>
      <t>Fastest&amp;Average</t>
    </r>
    <r>
      <rPr>
        <sz val="11"/>
        <color theme="1"/>
        <rFont val="Calibri"/>
        <family val="2"/>
        <scheme val="minor"/>
      </rPr>
      <t xml:space="preserve"> sheet</t>
    </r>
  </si>
  <si>
    <r>
      <t xml:space="preserve">This worksheet starts by referencing the data from the </t>
    </r>
    <r>
      <rPr>
        <b/>
        <sz val="11"/>
        <color theme="1"/>
        <rFont val="Calibri"/>
        <family val="2"/>
        <scheme val="minor"/>
      </rPr>
      <t>Data</t>
    </r>
    <r>
      <rPr>
        <sz val="11"/>
        <color theme="1"/>
        <rFont val="Calibri"/>
        <family val="2"/>
        <scheme val="minor"/>
      </rPr>
      <t xml:space="preserve"> sheet.</t>
    </r>
  </si>
  <si>
    <r>
      <t xml:space="preserve">The next task was to calculate the age standard times for each integer age value using the rules given. The table VETSTANDARDS is shown within the </t>
    </r>
    <r>
      <rPr>
        <b/>
        <sz val="11"/>
        <color theme="1"/>
        <rFont val="Calibri"/>
        <family val="2"/>
        <scheme val="minor"/>
      </rPr>
      <t>parameters</t>
    </r>
    <r>
      <rPr>
        <sz val="11"/>
        <color theme="1"/>
        <rFont val="Calibri"/>
        <family val="2"/>
        <scheme val="minor"/>
      </rPr>
      <t xml:space="preserve"> sheet.</t>
    </r>
  </si>
  <si>
    <t>Spot checks were done to verify that the VLOOKUP had worked correctly.</t>
  </si>
  <si>
    <t>Column R performs a VLOOKUP to link the age standard times (from VETSTANDARDS) to each individual competitor. This is only done for those aged 40 and over.</t>
  </si>
  <si>
    <t>Use of VLOOKUP (or other valid method) to assign age standard to each individual</t>
  </si>
  <si>
    <t>Spot check that VLOOKUP has worked, linking VetStandards to individuals</t>
  </si>
  <si>
    <t>Note that, because competitor ages have not been determined at this point, no check has been made on eligibility between 18 and 80. This was checked manually when the results were calculated.</t>
  </si>
  <si>
    <t>Check (manual or other) that all winners/runners up are within eligible age range</t>
  </si>
  <si>
    <t>Excel VLOOKUP functions that reference the previous sheets have been used to do this</t>
  </si>
  <si>
    <r>
      <t xml:space="preserve">Missing values (ie one rider with no times at all) </t>
    </r>
    <r>
      <rPr>
        <i/>
        <sz val="10"/>
        <rFont val="Arial"/>
        <family val="2"/>
      </rPr>
      <t>OR</t>
    </r>
    <r>
      <rPr>
        <sz val="10"/>
        <rFont val="Arial"/>
        <family val="2"/>
      </rPr>
      <t xml:space="preserve"> Explicit assumption made that not all riders on the list need to have raced</t>
    </r>
  </si>
  <si>
    <t>For every additional year of age up to and including age 49, the age standard time increases by 11 seconds.</t>
  </si>
  <si>
    <t>For every additional year of age between 50 and 59, the age standard time increases by 12 seconds.</t>
  </si>
  <si>
    <t>For every additional year of age between 60 and 69, the age standard time increases by 13 seconds.</t>
  </si>
  <si>
    <t>For every additional year of age between 70 and 79, the age standard time increases by 14 seconds.</t>
  </si>
  <si>
    <t>All numbers correct (special attention at ages where differences change). Note - if one age out at range limits but ok otherwise, just award 1 mark</t>
  </si>
  <si>
    <t>Number of riders</t>
  </si>
  <si>
    <t>Agrees with "nearly 60" from background information</t>
  </si>
  <si>
    <t>Count total number of riders and that this is "nearly 60"</t>
  </si>
  <si>
    <t>- that there were nearly 60 riders in total</t>
  </si>
  <si>
    <t>Determine the 1st, 2nd and 3rd fastest times (using SMALL, RANK or other automated mehod)</t>
  </si>
  <si>
    <t>Determine the 1st, 2nd and 3rd fastest times correctly (using SMALL, RANK or other automated mehod)</t>
  </si>
  <si>
    <t xml:space="preserve">Check ages not less than 18 </t>
  </si>
  <si>
    <t>Check oldest age is less than 80</t>
  </si>
  <si>
    <t>All 4 sets of results given</t>
  </si>
  <si>
    <t>The first task was therefore to calculate the attained (integer value) ages of each competitor as at the prescribed base date of 1st March 2017 (BASEDATE), as per the rules</t>
  </si>
  <si>
    <t>Calculation of blank (or other entry such as N/A) for Michael Bell (rather than 0) - requires IF statement</t>
  </si>
  <si>
    <t>Allocate each position to an individual rider (must use a non-manual method to determine)</t>
  </si>
  <si>
    <t>Worksheet - Results</t>
  </si>
  <si>
    <t>Correct formatting of difference (time given in minutes and seconds or in mm:ss format)</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</si>
</sst>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b/>
      <sz val="11"/>
      <color theme="1"/>
      <name val="Calibri"/>
      <family val="2"/>
      <scheme val="minor"/>
    </font>
    <font>
      <b/>
      <sz val="12"/>
      <color theme="1"/>
      <name val="Calibri"/>
      <family val="2"/>
      <scheme val="minor"/>
    </font>
    <font>
      <b/>
      <u/>
      <sz val="14"/>
      <color theme="1"/>
      <name val="Calibri"/>
      <family val="2"/>
      <scheme val="minor"/>
    </font>
    <font>
      <sz val="11"/>
      <name val="Arial"/>
      <family val="2"/>
    </font>
    <font>
      <sz val="12"/>
      <color theme="1"/>
      <name val="Calibri"/>
      <family val="2"/>
      <scheme val="minor"/>
    </font>
    <font>
      <b/>
      <u/>
      <sz val="11"/>
      <color theme="1"/>
      <name val="Calibri"/>
      <family val="2"/>
      <scheme val="minor"/>
    </font>
    <font>
      <sz val="9"/>
      <color indexed="81"/>
      <name val="Tahoma"/>
      <family val="2"/>
    </font>
    <font>
      <sz val="11"/>
      <color rgb="FFFF0000"/>
      <name val="Calibri"/>
      <family val="2"/>
      <scheme val="minor"/>
    </font>
    <font>
      <sz val="10"/>
      <name val="Arial"/>
      <family val="2"/>
    </font>
    <font>
      <b/>
      <sz val="12"/>
      <color indexed="62"/>
      <name val="Arial"/>
      <family val="2"/>
    </font>
    <font>
      <b/>
      <sz val="12"/>
      <color indexed="12"/>
      <name val="Arial"/>
      <family val="2"/>
    </font>
    <font>
      <b/>
      <sz val="12"/>
      <name val="Arial"/>
      <family val="2"/>
    </font>
    <font>
      <u/>
      <sz val="10"/>
      <color indexed="12"/>
      <name val="Arial"/>
      <family val="2"/>
    </font>
    <font>
      <b/>
      <u/>
      <sz val="12"/>
      <color indexed="62"/>
      <name val="Arial"/>
      <family val="2"/>
    </font>
    <font>
      <b/>
      <sz val="10"/>
      <color rgb="FFFF0000"/>
      <name val="Arial"/>
      <family val="2"/>
    </font>
    <font>
      <sz val="10"/>
      <color indexed="10"/>
      <name val="Arial"/>
      <family val="2"/>
    </font>
    <font>
      <b/>
      <sz val="10"/>
      <color indexed="62"/>
      <name val="Arial"/>
      <family val="2"/>
    </font>
    <font>
      <b/>
      <sz val="11"/>
      <color indexed="62"/>
      <name val="Arial"/>
      <family val="2"/>
    </font>
    <font>
      <b/>
      <sz val="11"/>
      <name val="Arial"/>
      <family val="2"/>
    </font>
    <font>
      <b/>
      <sz val="10"/>
      <name val="Arial"/>
      <family val="2"/>
    </font>
    <font>
      <sz val="10"/>
      <color indexed="62"/>
      <name val="Arial"/>
      <family val="2"/>
    </font>
    <font>
      <sz val="12"/>
      <name val="Times New Roman"/>
      <family val="1"/>
    </font>
    <font>
      <sz val="12"/>
      <name val="Symbol"/>
      <family val="1"/>
      <charset val="2"/>
    </font>
    <font>
      <sz val="10"/>
      <color indexed="53"/>
      <name val="Arial"/>
      <family val="2"/>
    </font>
    <font>
      <sz val="8"/>
      <name val="ITC Stone Serif Semi"/>
    </font>
    <font>
      <b/>
      <sz val="10"/>
      <color indexed="12"/>
      <name val="Arial"/>
      <family val="2"/>
    </font>
    <font>
      <b/>
      <sz val="14"/>
      <color theme="1"/>
      <name val="Calibri"/>
      <family val="2"/>
      <scheme val="minor"/>
    </font>
    <font>
      <sz val="11"/>
      <color rgb="FF0070C0"/>
      <name val="Calibri"/>
      <family val="2"/>
      <scheme val="minor"/>
    </font>
    <font>
      <sz val="11"/>
      <color theme="4"/>
      <name val="Calibri"/>
      <family val="2"/>
      <scheme val="minor"/>
    </font>
    <font>
      <i/>
      <sz val="10"/>
      <name val="Arial"/>
      <family val="2"/>
    </font>
    <font>
      <sz val="1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style="thin">
        <color indexed="22"/>
      </top>
      <bottom style="thin">
        <color indexed="22"/>
      </bottom>
      <diagonal/>
    </border>
    <border>
      <left style="medium">
        <color auto="1"/>
      </left>
      <right style="thin">
        <color indexed="22"/>
      </right>
      <top style="thin">
        <color indexed="22"/>
      </top>
      <bottom style="thin">
        <color indexed="22"/>
      </bottom>
      <diagonal/>
    </border>
    <border>
      <left style="medium">
        <color auto="1"/>
      </left>
      <right style="thin">
        <color indexed="22"/>
      </right>
      <top style="thin">
        <color indexed="22"/>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indexed="22"/>
      </right>
      <top style="thin">
        <color indexed="22"/>
      </top>
      <bottom style="thin">
        <color auto="1"/>
      </bottom>
      <diagonal/>
    </border>
    <border>
      <left/>
      <right style="medium">
        <color auto="1"/>
      </right>
      <top/>
      <bottom style="thin">
        <color auto="1"/>
      </bottom>
      <diagonal/>
    </border>
    <border>
      <left style="medium">
        <color auto="1"/>
      </left>
      <right/>
      <top/>
      <bottom style="thin">
        <color auto="1"/>
      </bottom>
      <diagonal/>
    </border>
    <border>
      <left style="medium">
        <color auto="1"/>
      </left>
      <right/>
      <top/>
      <bottom style="medium">
        <color auto="1"/>
      </bottom>
      <diagonal/>
    </border>
    <border>
      <left style="medium">
        <color auto="1"/>
      </left>
      <right/>
      <top style="thin">
        <color auto="1"/>
      </top>
      <bottom/>
      <diagonal/>
    </border>
    <border>
      <left style="medium">
        <color auto="1"/>
      </left>
      <right style="thin">
        <color indexed="22"/>
      </right>
      <top style="thin">
        <color indexed="22"/>
      </top>
      <bottom/>
      <diagonal/>
    </border>
  </borders>
  <cellStyleXfs count="3">
    <xf numFmtId="0" fontId="0" fillId="0" borderId="0"/>
    <xf numFmtId="0" fontId="9" fillId="0" borderId="0"/>
    <xf numFmtId="0" fontId="13" fillId="0" borderId="0" applyNumberFormat="0" applyFill="0" applyBorder="0" applyAlignment="0" applyProtection="0">
      <alignment vertical="top"/>
      <protection locked="0"/>
    </xf>
  </cellStyleXfs>
  <cellXfs count="120">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2" fillId="0" borderId="0" xfId="0" applyFont="1"/>
    <xf numFmtId="0" fontId="2" fillId="0" borderId="0" xfId="0" applyFont="1" applyAlignment="1">
      <alignment horizontal="center"/>
    </xf>
    <xf numFmtId="0" fontId="3" fillId="0" borderId="0" xfId="0" applyFont="1"/>
    <xf numFmtId="14" fontId="4" fillId="0" borderId="0" xfId="0" applyNumberFormat="1" applyFont="1" applyBorder="1" applyAlignment="1">
      <alignment horizontal="center"/>
    </xf>
    <xf numFmtId="14" fontId="0" fillId="0" borderId="0" xfId="0" applyNumberFormat="1"/>
    <xf numFmtId="45" fontId="4" fillId="0" borderId="0" xfId="0" applyNumberFormat="1" applyFont="1" applyFill="1" applyBorder="1" applyAlignment="1">
      <alignment horizontal="center"/>
    </xf>
    <xf numFmtId="45" fontId="0" fillId="0" borderId="0" xfId="0" applyNumberFormat="1" applyAlignment="1">
      <alignment horizontal="center"/>
    </xf>
    <xf numFmtId="0" fontId="5" fillId="0" borderId="0" xfId="0" applyFont="1" applyAlignment="1">
      <alignment horizontal="center"/>
    </xf>
    <xf numFmtId="0" fontId="0" fillId="2" borderId="0" xfId="0" applyFill="1" applyAlignment="1">
      <alignment horizontal="center"/>
    </xf>
    <xf numFmtId="0" fontId="1" fillId="0" borderId="0" xfId="0" applyFont="1" applyAlignment="1">
      <alignment horizontal="left"/>
    </xf>
    <xf numFmtId="0" fontId="6" fillId="0" borderId="0" xfId="0" applyFont="1"/>
    <xf numFmtId="1" fontId="5" fillId="0" borderId="0" xfId="0" applyNumberFormat="1" applyFont="1" applyAlignment="1">
      <alignment horizontal="center"/>
    </xf>
    <xf numFmtId="45" fontId="5" fillId="0" borderId="0" xfId="0" applyNumberFormat="1" applyFont="1" applyAlignment="1">
      <alignment horizontal="center"/>
    </xf>
    <xf numFmtId="0" fontId="0" fillId="0" borderId="0" xfId="0" applyBorder="1" applyAlignment="1">
      <alignment horizontal="center"/>
    </xf>
    <xf numFmtId="0" fontId="0" fillId="0" borderId="0" xfId="0" applyAlignment="1">
      <alignment horizontal="left"/>
    </xf>
    <xf numFmtId="0" fontId="6" fillId="0" borderId="0" xfId="0" applyFont="1" applyAlignment="1">
      <alignment horizontal="left"/>
    </xf>
    <xf numFmtId="0" fontId="2" fillId="0" borderId="1" xfId="0" applyFont="1" applyBorder="1"/>
    <xf numFmtId="0" fontId="2" fillId="0" borderId="2" xfId="0" applyFont="1" applyBorder="1"/>
    <xf numFmtId="0" fontId="2" fillId="0" borderId="2" xfId="0" applyFont="1" applyBorder="1" applyAlignment="1">
      <alignment horizontal="center"/>
    </xf>
    <xf numFmtId="0" fontId="2" fillId="0" borderId="3" xfId="0" applyFont="1" applyBorder="1" applyAlignment="1">
      <alignment horizontal="center"/>
    </xf>
    <xf numFmtId="0" fontId="0" fillId="0" borderId="4" xfId="0" applyBorder="1"/>
    <xf numFmtId="0" fontId="0" fillId="0" borderId="0" xfId="0" applyBorder="1"/>
    <xf numFmtId="0" fontId="0" fillId="0" borderId="5" xfId="0" applyBorder="1" applyAlignment="1">
      <alignment horizontal="center"/>
    </xf>
    <xf numFmtId="45" fontId="4" fillId="0" borderId="5" xfId="0" applyNumberFormat="1" applyFont="1" applyFill="1" applyBorder="1" applyAlignment="1">
      <alignment horizontal="center"/>
    </xf>
    <xf numFmtId="0" fontId="0" fillId="0" borderId="6" xfId="0" applyBorder="1"/>
    <xf numFmtId="0" fontId="0" fillId="0" borderId="7" xfId="0" applyBorder="1"/>
    <xf numFmtId="0" fontId="0" fillId="0" borderId="7" xfId="0" applyBorder="1" applyAlignment="1">
      <alignment horizontal="center"/>
    </xf>
    <xf numFmtId="45" fontId="4" fillId="0" borderId="7" xfId="0" applyNumberFormat="1" applyFont="1" applyFill="1" applyBorder="1" applyAlignment="1">
      <alignment horizontal="center"/>
    </xf>
    <xf numFmtId="45" fontId="4" fillId="0" borderId="8" xfId="0" applyNumberFormat="1" applyFont="1" applyFill="1" applyBorder="1" applyAlignment="1">
      <alignment horizontal="center"/>
    </xf>
    <xf numFmtId="0" fontId="0" fillId="0" borderId="8" xfId="0" applyBorder="1" applyAlignment="1">
      <alignment horizontal="center"/>
    </xf>
    <xf numFmtId="0" fontId="2" fillId="0" borderId="9" xfId="0" applyFont="1" applyBorder="1"/>
    <xf numFmtId="0" fontId="0" fillId="0" borderId="10" xfId="0" applyBorder="1"/>
    <xf numFmtId="14" fontId="4" fillId="0" borderId="11" xfId="0" applyNumberFormat="1" applyFont="1" applyBorder="1" applyAlignment="1">
      <alignment horizontal="center"/>
    </xf>
    <xf numFmtId="14" fontId="4" fillId="0" borderId="10" xfId="0" applyNumberFormat="1" applyFont="1" applyBorder="1" applyAlignment="1">
      <alignment horizontal="center"/>
    </xf>
    <xf numFmtId="0" fontId="8" fillId="0" borderId="0" xfId="0" applyFont="1" applyAlignment="1">
      <alignment horizontal="left"/>
    </xf>
    <xf numFmtId="0" fontId="9" fillId="0" borderId="0" xfId="1" applyFill="1" applyProtection="1"/>
    <xf numFmtId="0" fontId="10" fillId="0" borderId="0" xfId="1" applyFont="1" applyFill="1" applyAlignment="1" applyProtection="1">
      <alignment horizontal="center" vertical="center"/>
    </xf>
    <xf numFmtId="0" fontId="11" fillId="0" borderId="0" xfId="1" applyFont="1" applyFill="1" applyProtection="1"/>
    <xf numFmtId="0" fontId="12" fillId="0" borderId="0" xfId="1" applyFont="1" applyFill="1" applyAlignment="1" applyProtection="1">
      <alignment horizontal="right"/>
    </xf>
    <xf numFmtId="0" fontId="11" fillId="0" borderId="0" xfId="1" applyFont="1" applyFill="1" applyAlignment="1" applyProtection="1">
      <alignment horizontal="center"/>
    </xf>
    <xf numFmtId="0" fontId="9" fillId="0" borderId="0" xfId="1" applyFill="1"/>
    <xf numFmtId="0" fontId="14" fillId="0" borderId="0" xfId="2" applyFont="1" applyFill="1" applyAlignment="1" applyProtection="1">
      <alignment horizontal="center" vertical="center"/>
    </xf>
    <xf numFmtId="0" fontId="15" fillId="0" borderId="0" xfId="1" applyFont="1" applyFill="1" applyBorder="1" applyAlignment="1" applyProtection="1">
      <alignment horizontal="left"/>
    </xf>
    <xf numFmtId="0" fontId="9" fillId="0" borderId="0" xfId="1" applyFill="1" applyBorder="1" applyProtection="1"/>
    <xf numFmtId="0" fontId="16" fillId="0" borderId="0" xfId="1" applyFont="1" applyFill="1" applyProtection="1"/>
    <xf numFmtId="0" fontId="17" fillId="0" borderId="0" xfId="1" applyFont="1" applyFill="1" applyBorder="1" applyAlignment="1" applyProtection="1">
      <alignment horizontal="center"/>
    </xf>
    <xf numFmtId="0" fontId="9" fillId="0" borderId="0" xfId="1" applyFont="1" applyFill="1" applyBorder="1" applyProtection="1"/>
    <xf numFmtId="0" fontId="18" fillId="3" borderId="12" xfId="1" applyFont="1" applyFill="1" applyBorder="1" applyAlignment="1" applyProtection="1">
      <alignment horizontal="center"/>
    </xf>
    <xf numFmtId="0" fontId="4" fillId="0" borderId="13" xfId="1" applyFont="1" applyFill="1" applyBorder="1" applyProtection="1"/>
    <xf numFmtId="0" fontId="19" fillId="0" borderId="13" xfId="1" applyFont="1" applyFill="1" applyBorder="1" applyAlignment="1" applyProtection="1">
      <alignment vertical="center"/>
    </xf>
    <xf numFmtId="0" fontId="9" fillId="0" borderId="13" xfId="1" applyFill="1" applyBorder="1" applyProtection="1"/>
    <xf numFmtId="0" fontId="9" fillId="0" borderId="14" xfId="1" applyFill="1" applyBorder="1" applyProtection="1"/>
    <xf numFmtId="0" fontId="17" fillId="0" borderId="15" xfId="1" applyFont="1" applyFill="1" applyBorder="1" applyAlignment="1" applyProtection="1">
      <alignment horizontal="center"/>
    </xf>
    <xf numFmtId="0" fontId="9" fillId="0" borderId="0" xfId="1" applyFill="1" applyBorder="1" applyAlignment="1" applyProtection="1">
      <alignment vertical="center"/>
    </xf>
    <xf numFmtId="0" fontId="9" fillId="0" borderId="16" xfId="1" applyFill="1" applyBorder="1" applyProtection="1"/>
    <xf numFmtId="0" fontId="20" fillId="0" borderId="0" xfId="1" quotePrefix="1" applyFont="1" applyFill="1" applyBorder="1" applyAlignment="1" applyProtection="1">
      <alignment horizontal="left" vertical="center"/>
    </xf>
    <xf numFmtId="0" fontId="17" fillId="3" borderId="15" xfId="1" applyFont="1" applyFill="1" applyBorder="1" applyAlignment="1" applyProtection="1">
      <alignment horizontal="center"/>
    </xf>
    <xf numFmtId="0" fontId="20" fillId="0" borderId="0" xfId="1" applyFont="1" applyFill="1" applyBorder="1" applyAlignment="1" applyProtection="1">
      <alignment horizontal="left" vertical="center"/>
    </xf>
    <xf numFmtId="0" fontId="21" fillId="0" borderId="15" xfId="1" applyFont="1" applyFill="1" applyBorder="1" applyAlignment="1" applyProtection="1">
      <alignment horizontal="center"/>
    </xf>
    <xf numFmtId="0" fontId="9" fillId="0" borderId="17" xfId="0" applyFont="1" applyFill="1" applyBorder="1" applyAlignment="1">
      <alignment horizontal="left" vertical="center"/>
    </xf>
    <xf numFmtId="0" fontId="9" fillId="0" borderId="0" xfId="1" applyFont="1" applyFill="1"/>
    <xf numFmtId="0" fontId="16" fillId="0" borderId="0" xfId="1" applyFont="1" applyFill="1" applyBorder="1" applyProtection="1"/>
    <xf numFmtId="0" fontId="16" fillId="0" borderId="0" xfId="1" applyFont="1" applyFill="1"/>
    <xf numFmtId="0" fontId="9" fillId="0" borderId="0" xfId="1" quotePrefix="1" applyFont="1" applyFill="1" applyBorder="1" applyAlignment="1" applyProtection="1">
      <alignment horizontal="left" vertical="center"/>
    </xf>
    <xf numFmtId="0" fontId="9" fillId="0" borderId="0" xfId="1" applyFont="1" applyFill="1" applyBorder="1" applyAlignment="1" applyProtection="1">
      <alignment horizontal="left"/>
    </xf>
    <xf numFmtId="0" fontId="16" fillId="0" borderId="0" xfId="1" applyFont="1" applyFill="1" applyBorder="1" applyAlignment="1" applyProtection="1">
      <alignment horizontal="left" vertical="center"/>
    </xf>
    <xf numFmtId="0" fontId="9" fillId="0" borderId="0" xfId="1" applyFont="1" applyFill="1" applyBorder="1" applyAlignment="1" applyProtection="1">
      <alignment horizontal="left" vertical="center"/>
    </xf>
    <xf numFmtId="0" fontId="20" fillId="0" borderId="0" xfId="1" applyFont="1" applyFill="1" applyBorder="1" applyProtection="1"/>
    <xf numFmtId="0" fontId="9" fillId="0" borderId="0" xfId="1" applyFill="1" applyBorder="1" applyAlignment="1" applyProtection="1">
      <alignment horizontal="right"/>
    </xf>
    <xf numFmtId="0" fontId="9" fillId="0" borderId="0" xfId="1" applyFill="1" applyBorder="1" applyAlignment="1" applyProtection="1">
      <alignment horizontal="left" vertical="center"/>
    </xf>
    <xf numFmtId="0" fontId="9" fillId="0" borderId="0" xfId="1" applyFont="1" applyFill="1" applyBorder="1" applyAlignment="1" applyProtection="1">
      <alignment vertical="center"/>
    </xf>
    <xf numFmtId="0" fontId="17" fillId="0" borderId="18" xfId="1" applyFont="1" applyFill="1" applyBorder="1" applyAlignment="1" applyProtection="1">
      <alignment horizontal="center" wrapText="1"/>
      <protection locked="0"/>
    </xf>
    <xf numFmtId="0" fontId="17" fillId="0" borderId="19" xfId="1" applyFont="1" applyFill="1" applyBorder="1" applyAlignment="1" applyProtection="1">
      <alignment horizontal="center" wrapText="1"/>
      <protection locked="0"/>
    </xf>
    <xf numFmtId="0" fontId="9" fillId="0" borderId="20" xfId="1" applyFill="1" applyBorder="1" applyProtection="1"/>
    <xf numFmtId="0" fontId="9" fillId="0" borderId="20" xfId="1" applyFont="1" applyFill="1" applyBorder="1" applyAlignment="1" applyProtection="1">
      <alignment horizontal="left" vertical="center"/>
    </xf>
    <xf numFmtId="0" fontId="9" fillId="0" borderId="21" xfId="1" applyFill="1" applyBorder="1" applyProtection="1"/>
    <xf numFmtId="0" fontId="17" fillId="0" borderId="0" xfId="1" applyFont="1" applyFill="1" applyBorder="1" applyAlignment="1" applyProtection="1">
      <alignment horizontal="center" wrapText="1"/>
    </xf>
    <xf numFmtId="0" fontId="19" fillId="0" borderId="13" xfId="1" applyFont="1" applyFill="1" applyBorder="1" applyAlignment="1" applyProtection="1">
      <alignment horizontal="left"/>
    </xf>
    <xf numFmtId="0" fontId="20" fillId="0" borderId="13" xfId="1" applyFont="1" applyFill="1" applyBorder="1" applyProtection="1"/>
    <xf numFmtId="0" fontId="19" fillId="0" borderId="14" xfId="1" applyFont="1" applyFill="1" applyBorder="1" applyProtection="1"/>
    <xf numFmtId="0" fontId="22" fillId="0" borderId="0" xfId="1" applyFont="1" applyFill="1"/>
    <xf numFmtId="0" fontId="23" fillId="0" borderId="0" xfId="1" applyFont="1" applyFill="1" applyAlignment="1">
      <alignment horizontal="left" indent="4"/>
    </xf>
    <xf numFmtId="0" fontId="19" fillId="0" borderId="13" xfId="1" applyFont="1" applyFill="1" applyBorder="1" applyProtection="1"/>
    <xf numFmtId="0" fontId="17" fillId="0" borderId="15" xfId="1" applyFont="1" applyFill="1" applyBorder="1" applyAlignment="1" applyProtection="1">
      <alignment horizontal="center" wrapText="1"/>
      <protection locked="0"/>
    </xf>
    <xf numFmtId="0" fontId="24" fillId="0" borderId="0" xfId="1" applyFont="1" applyFill="1" applyBorder="1" applyProtection="1"/>
    <xf numFmtId="0" fontId="20" fillId="0" borderId="0" xfId="1" applyFont="1" applyFill="1" applyBorder="1" applyAlignment="1" applyProtection="1">
      <alignment vertical="center"/>
    </xf>
    <xf numFmtId="0" fontId="25" fillId="0" borderId="0" xfId="1" applyFont="1" applyFill="1"/>
    <xf numFmtId="0" fontId="22" fillId="0" borderId="0" xfId="1" applyFont="1" applyFill="1" applyBorder="1" applyAlignment="1" applyProtection="1">
      <alignment vertical="center"/>
    </xf>
    <xf numFmtId="0" fontId="17" fillId="0" borderId="22" xfId="1" applyFont="1" applyFill="1" applyBorder="1" applyAlignment="1" applyProtection="1">
      <alignment horizontal="center" wrapText="1"/>
      <protection locked="0"/>
    </xf>
    <xf numFmtId="0" fontId="20" fillId="0" borderId="7" xfId="1" applyFont="1" applyFill="1" applyBorder="1" applyProtection="1"/>
    <xf numFmtId="0" fontId="9" fillId="0" borderId="7" xfId="1" applyFill="1" applyBorder="1" applyAlignment="1" applyProtection="1">
      <alignment vertical="center"/>
    </xf>
    <xf numFmtId="0" fontId="16" fillId="0" borderId="7" xfId="1" applyFont="1" applyFill="1" applyBorder="1" applyProtection="1"/>
    <xf numFmtId="0" fontId="9" fillId="0" borderId="7" xfId="1" applyFill="1" applyBorder="1" applyProtection="1"/>
    <xf numFmtId="0" fontId="9" fillId="0" borderId="23" xfId="1" applyFill="1" applyBorder="1" applyProtection="1"/>
    <xf numFmtId="0" fontId="17" fillId="0" borderId="24" xfId="1" applyFont="1" applyFill="1" applyBorder="1" applyAlignment="1" applyProtection="1">
      <alignment horizontal="center"/>
    </xf>
    <xf numFmtId="0" fontId="17" fillId="0" borderId="0" xfId="1" applyFont="1" applyFill="1" applyAlignment="1" applyProtection="1">
      <alignment horizontal="center"/>
    </xf>
    <xf numFmtId="0" fontId="17" fillId="0" borderId="0" xfId="1" applyFont="1" applyFill="1" applyAlignment="1">
      <alignment horizontal="center"/>
    </xf>
    <xf numFmtId="0" fontId="0" fillId="0" borderId="0" xfId="0" applyFont="1"/>
    <xf numFmtId="0" fontId="27" fillId="0" borderId="0" xfId="0" applyFont="1"/>
    <xf numFmtId="0" fontId="0" fillId="0" borderId="0" xfId="0" quotePrefix="1"/>
    <xf numFmtId="0" fontId="8" fillId="0" borderId="0" xfId="0" applyFont="1"/>
    <xf numFmtId="0" fontId="0" fillId="0" borderId="0" xfId="0" applyAlignment="1">
      <alignment horizontal="left" indent="5"/>
    </xf>
    <xf numFmtId="0" fontId="17" fillId="3" borderId="26" xfId="1" applyFont="1" applyFill="1" applyBorder="1" applyAlignment="1" applyProtection="1">
      <alignment horizontal="center"/>
    </xf>
    <xf numFmtId="0" fontId="19" fillId="0" borderId="0" xfId="1" applyFont="1" applyFill="1" applyBorder="1" applyAlignment="1" applyProtection="1">
      <alignment horizontal="left"/>
    </xf>
    <xf numFmtId="0" fontId="19" fillId="0" borderId="16" xfId="1" applyFont="1" applyFill="1" applyBorder="1" applyProtection="1"/>
    <xf numFmtId="0" fontId="17" fillId="0" borderId="27" xfId="1" applyFont="1" applyFill="1" applyBorder="1" applyAlignment="1" applyProtection="1">
      <alignment horizontal="center" wrapText="1"/>
      <protection locked="0"/>
    </xf>
    <xf numFmtId="0" fontId="9" fillId="0" borderId="0" xfId="0" applyFont="1" applyFill="1" applyBorder="1" applyAlignment="1">
      <alignment horizontal="left" vertical="center"/>
    </xf>
    <xf numFmtId="1" fontId="0" fillId="0" borderId="0" xfId="0" applyNumberFormat="1"/>
    <xf numFmtId="0" fontId="29" fillId="0" borderId="0" xfId="0" applyFont="1"/>
    <xf numFmtId="0" fontId="31" fillId="0" borderId="0" xfId="0" applyFont="1" applyAlignment="1">
      <alignment horizontal="left"/>
    </xf>
    <xf numFmtId="0" fontId="26" fillId="0" borderId="12" xfId="1" applyFont="1" applyFill="1" applyBorder="1" applyAlignment="1" applyProtection="1">
      <alignment horizontal="left" vertical="top"/>
      <protection locked="0"/>
    </xf>
    <xf numFmtId="0" fontId="26" fillId="0" borderId="13" xfId="1" quotePrefix="1" applyFont="1" applyFill="1" applyBorder="1" applyAlignment="1" applyProtection="1">
      <alignment horizontal="left" vertical="top"/>
      <protection locked="0"/>
    </xf>
    <xf numFmtId="0" fontId="26" fillId="0" borderId="15" xfId="1" quotePrefix="1" applyFont="1" applyFill="1" applyBorder="1" applyAlignment="1" applyProtection="1">
      <alignment horizontal="left" vertical="top"/>
      <protection locked="0"/>
    </xf>
    <xf numFmtId="0" fontId="26" fillId="0" borderId="0" xfId="1" quotePrefix="1" applyFont="1" applyFill="1" applyBorder="1" applyAlignment="1" applyProtection="1">
      <alignment horizontal="left" vertical="top"/>
      <protection locked="0"/>
    </xf>
    <xf numFmtId="0" fontId="26" fillId="0" borderId="25" xfId="1" quotePrefix="1" applyFont="1" applyFill="1" applyBorder="1" applyAlignment="1" applyProtection="1">
      <alignment horizontal="left" vertical="top"/>
      <protection locked="0"/>
    </xf>
    <xf numFmtId="0" fontId="26" fillId="0" borderId="20" xfId="1" quotePrefix="1" applyFont="1" applyFill="1" applyBorder="1" applyAlignment="1" applyProtection="1">
      <alignment horizontal="left" vertical="top"/>
      <protection locked="0"/>
    </xf>
  </cellXfs>
  <cellStyles count="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topLeftCell="A91" zoomScale="110" zoomScaleNormal="110" workbookViewId="0">
      <selection activeCell="A104" sqref="A104"/>
    </sheetView>
  </sheetViews>
  <sheetFormatPr defaultColWidth="8.85546875" defaultRowHeight="15" x14ac:dyDescent="0.25"/>
  <cols>
    <col min="1" max="16384" width="8.85546875" style="101"/>
  </cols>
  <sheetData>
    <row r="1" spans="1:3" ht="18.75" x14ac:dyDescent="0.3">
      <c r="A1" s="102" t="s">
        <v>210</v>
      </c>
    </row>
    <row r="2" spans="1:3" ht="15" customHeight="1" x14ac:dyDescent="0.3">
      <c r="A2" s="102"/>
    </row>
    <row r="4" spans="1:3" x14ac:dyDescent="0.25">
      <c r="A4" s="14" t="s">
        <v>211</v>
      </c>
    </row>
    <row r="5" spans="1:3" x14ac:dyDescent="0.25">
      <c r="A5" t="s">
        <v>212</v>
      </c>
    </row>
    <row r="6" spans="1:3" x14ac:dyDescent="0.25">
      <c r="A6" t="s">
        <v>336</v>
      </c>
    </row>
    <row r="7" spans="1:3" x14ac:dyDescent="0.25">
      <c r="A7"/>
      <c r="C7" s="103" t="s">
        <v>349</v>
      </c>
    </row>
    <row r="8" spans="1:3" x14ac:dyDescent="0.25">
      <c r="A8"/>
      <c r="C8" s="103" t="s">
        <v>335</v>
      </c>
    </row>
    <row r="9" spans="1:3" x14ac:dyDescent="0.25">
      <c r="A9"/>
      <c r="C9" s="103" t="s">
        <v>354</v>
      </c>
    </row>
    <row r="11" spans="1:3" x14ac:dyDescent="0.25">
      <c r="A11" t="s">
        <v>213</v>
      </c>
    </row>
    <row r="12" spans="1:3" x14ac:dyDescent="0.25">
      <c r="A12" t="s">
        <v>337</v>
      </c>
    </row>
    <row r="13" spans="1:3" x14ac:dyDescent="0.25">
      <c r="A13" t="s">
        <v>355</v>
      </c>
    </row>
    <row r="14" spans="1:3" x14ac:dyDescent="0.25">
      <c r="A14" t="s">
        <v>214</v>
      </c>
    </row>
    <row r="17" spans="1:2" x14ac:dyDescent="0.25">
      <c r="A17" s="14" t="s">
        <v>247</v>
      </c>
    </row>
    <row r="18" spans="1:2" x14ac:dyDescent="0.25">
      <c r="A18" t="s">
        <v>338</v>
      </c>
    </row>
    <row r="19" spans="1:2" x14ac:dyDescent="0.25">
      <c r="A19" s="101" t="s">
        <v>228</v>
      </c>
    </row>
    <row r="20" spans="1:2" x14ac:dyDescent="0.25">
      <c r="A20" t="s">
        <v>231</v>
      </c>
    </row>
    <row r="21" spans="1:2" x14ac:dyDescent="0.25">
      <c r="A21" s="101" t="s">
        <v>229</v>
      </c>
    </row>
    <row r="24" spans="1:2" x14ac:dyDescent="0.25">
      <c r="A24" s="14" t="s">
        <v>230</v>
      </c>
    </row>
    <row r="25" spans="1:2" x14ac:dyDescent="0.25">
      <c r="A25" t="s">
        <v>339</v>
      </c>
    </row>
    <row r="26" spans="1:2" x14ac:dyDescent="0.25">
      <c r="A26" t="s">
        <v>340</v>
      </c>
    </row>
    <row r="29" spans="1:2" x14ac:dyDescent="0.25">
      <c r="A29" s="14" t="s">
        <v>232</v>
      </c>
    </row>
    <row r="30" spans="1:2" x14ac:dyDescent="0.25">
      <c r="A30" t="s">
        <v>302</v>
      </c>
    </row>
    <row r="31" spans="1:2" x14ac:dyDescent="0.25">
      <c r="A31" t="s">
        <v>233</v>
      </c>
    </row>
    <row r="32" spans="1:2" x14ac:dyDescent="0.25">
      <c r="B32" s="103" t="s">
        <v>234</v>
      </c>
    </row>
    <row r="33" spans="1:3" x14ac:dyDescent="0.25">
      <c r="B33" s="103" t="s">
        <v>388</v>
      </c>
    </row>
    <row r="34" spans="1:3" x14ac:dyDescent="0.25">
      <c r="B34" s="103" t="s">
        <v>235</v>
      </c>
    </row>
    <row r="35" spans="1:3" x14ac:dyDescent="0.25">
      <c r="B35" s="103" t="s">
        <v>236</v>
      </c>
    </row>
    <row r="36" spans="1:3" x14ac:dyDescent="0.25">
      <c r="B36" s="103" t="s">
        <v>237</v>
      </c>
    </row>
    <row r="37" spans="1:3" x14ac:dyDescent="0.25">
      <c r="B37" s="103"/>
    </row>
    <row r="38" spans="1:3" x14ac:dyDescent="0.25">
      <c r="A38" t="s">
        <v>238</v>
      </c>
      <c r="B38" s="103"/>
    </row>
    <row r="39" spans="1:3" x14ac:dyDescent="0.25">
      <c r="A39" t="s">
        <v>239</v>
      </c>
      <c r="B39"/>
      <c r="C39" s="103" t="s">
        <v>240</v>
      </c>
    </row>
    <row r="40" spans="1:3" x14ac:dyDescent="0.25">
      <c r="A40"/>
      <c r="B40"/>
      <c r="C40" s="103" t="s">
        <v>241</v>
      </c>
    </row>
    <row r="41" spans="1:3" x14ac:dyDescent="0.25">
      <c r="A41"/>
      <c r="B41"/>
      <c r="C41" s="103" t="s">
        <v>242</v>
      </c>
    </row>
    <row r="42" spans="1:3" x14ac:dyDescent="0.25">
      <c r="B42"/>
      <c r="C42" s="103"/>
    </row>
    <row r="43" spans="1:3" x14ac:dyDescent="0.25">
      <c r="A43" s="104" t="s">
        <v>318</v>
      </c>
      <c r="B43" s="103"/>
    </row>
    <row r="44" spans="1:3" x14ac:dyDescent="0.25">
      <c r="A44" s="104"/>
      <c r="B44" s="103"/>
    </row>
    <row r="46" spans="1:3" x14ac:dyDescent="0.25">
      <c r="A46" s="14" t="s">
        <v>248</v>
      </c>
    </row>
    <row r="47" spans="1:3" x14ac:dyDescent="0.25">
      <c r="A47" t="s">
        <v>243</v>
      </c>
    </row>
    <row r="48" spans="1:3" x14ac:dyDescent="0.25">
      <c r="B48" s="103" t="s">
        <v>244</v>
      </c>
    </row>
    <row r="49" spans="1:2" x14ac:dyDescent="0.25">
      <c r="B49" s="103" t="s">
        <v>245</v>
      </c>
    </row>
    <row r="50" spans="1:2" x14ac:dyDescent="0.25">
      <c r="B50" s="103" t="s">
        <v>246</v>
      </c>
    </row>
    <row r="51" spans="1:2" x14ac:dyDescent="0.25">
      <c r="B51" s="103" t="s">
        <v>365</v>
      </c>
    </row>
    <row r="54" spans="1:2" x14ac:dyDescent="0.25">
      <c r="A54" s="14" t="s">
        <v>350</v>
      </c>
    </row>
    <row r="55" spans="1:2" x14ac:dyDescent="0.25">
      <c r="A55" t="s">
        <v>370</v>
      </c>
    </row>
    <row r="56" spans="1:2" x14ac:dyDescent="0.25">
      <c r="A56"/>
    </row>
    <row r="57" spans="1:2" x14ac:dyDescent="0.25">
      <c r="A57" t="s">
        <v>341</v>
      </c>
    </row>
    <row r="58" spans="1:2" x14ac:dyDescent="0.25">
      <c r="B58" t="s">
        <v>351</v>
      </c>
    </row>
    <row r="59" spans="1:2" x14ac:dyDescent="0.25">
      <c r="A59" t="s">
        <v>303</v>
      </c>
      <c r="B59"/>
    </row>
    <row r="60" spans="1:2" x14ac:dyDescent="0.25">
      <c r="B60" t="s">
        <v>344</v>
      </c>
    </row>
    <row r="61" spans="1:2" x14ac:dyDescent="0.25">
      <c r="B61" t="s">
        <v>342</v>
      </c>
    </row>
    <row r="62" spans="1:2" x14ac:dyDescent="0.25">
      <c r="A62" t="s">
        <v>376</v>
      </c>
      <c r="B62"/>
    </row>
    <row r="64" spans="1:2" x14ac:dyDescent="0.25">
      <c r="A64" t="s">
        <v>263</v>
      </c>
    </row>
    <row r="65" spans="1:2" x14ac:dyDescent="0.25">
      <c r="B65" t="s">
        <v>249</v>
      </c>
    </row>
    <row r="66" spans="1:2" x14ac:dyDescent="0.25">
      <c r="B66" t="s">
        <v>343</v>
      </c>
    </row>
    <row r="67" spans="1:2" x14ac:dyDescent="0.25">
      <c r="B67" t="s">
        <v>305</v>
      </c>
    </row>
    <row r="68" spans="1:2" x14ac:dyDescent="0.25">
      <c r="B68" t="s">
        <v>367</v>
      </c>
    </row>
    <row r="70" spans="1:2" x14ac:dyDescent="0.25">
      <c r="A70" t="s">
        <v>368</v>
      </c>
    </row>
    <row r="73" spans="1:2" x14ac:dyDescent="0.25">
      <c r="A73" s="14" t="s">
        <v>250</v>
      </c>
    </row>
    <row r="74" spans="1:2" x14ac:dyDescent="0.25">
      <c r="A74" t="s">
        <v>266</v>
      </c>
    </row>
    <row r="75" spans="1:2" x14ac:dyDescent="0.25">
      <c r="A75"/>
    </row>
    <row r="76" spans="1:2" x14ac:dyDescent="0.25">
      <c r="A76" t="s">
        <v>369</v>
      </c>
    </row>
    <row r="77" spans="1:2" x14ac:dyDescent="0.25">
      <c r="A77"/>
    </row>
    <row r="78" spans="1:2" x14ac:dyDescent="0.25">
      <c r="A78" t="s">
        <v>394</v>
      </c>
    </row>
    <row r="79" spans="1:2" x14ac:dyDescent="0.25">
      <c r="B79" t="s">
        <v>264</v>
      </c>
    </row>
    <row r="80" spans="1:2" x14ac:dyDescent="0.25">
      <c r="B80" t="s">
        <v>345</v>
      </c>
    </row>
    <row r="82" spans="1:2" x14ac:dyDescent="0.25">
      <c r="A82" t="s">
        <v>371</v>
      </c>
    </row>
    <row r="83" spans="1:2" x14ac:dyDescent="0.25">
      <c r="A83" t="s">
        <v>265</v>
      </c>
    </row>
    <row r="84" spans="1:2" x14ac:dyDescent="0.25">
      <c r="A84"/>
    </row>
    <row r="85" spans="1:2" x14ac:dyDescent="0.25">
      <c r="B85" s="105" t="s">
        <v>267</v>
      </c>
    </row>
    <row r="86" spans="1:2" x14ac:dyDescent="0.25">
      <c r="B86" s="105" t="s">
        <v>380</v>
      </c>
    </row>
    <row r="87" spans="1:2" x14ac:dyDescent="0.25">
      <c r="B87" s="105" t="s">
        <v>381</v>
      </c>
    </row>
    <row r="88" spans="1:2" x14ac:dyDescent="0.25">
      <c r="B88" s="105" t="s">
        <v>382</v>
      </c>
    </row>
    <row r="89" spans="1:2" x14ac:dyDescent="0.25">
      <c r="B89" s="105" t="s">
        <v>383</v>
      </c>
    </row>
    <row r="91" spans="1:2" x14ac:dyDescent="0.25">
      <c r="A91" t="s">
        <v>373</v>
      </c>
    </row>
    <row r="92" spans="1:2" x14ac:dyDescent="0.25">
      <c r="A92" t="s">
        <v>372</v>
      </c>
    </row>
    <row r="93" spans="1:2" x14ac:dyDescent="0.25">
      <c r="A93"/>
    </row>
    <row r="94" spans="1:2" x14ac:dyDescent="0.25">
      <c r="A94" t="s">
        <v>346</v>
      </c>
    </row>
    <row r="95" spans="1:2" x14ac:dyDescent="0.25">
      <c r="A95" t="s">
        <v>268</v>
      </c>
    </row>
    <row r="96" spans="1:2" x14ac:dyDescent="0.25">
      <c r="A96" t="s">
        <v>333</v>
      </c>
    </row>
    <row r="97" spans="1:5" x14ac:dyDescent="0.25">
      <c r="A97" t="s">
        <v>269</v>
      </c>
    </row>
    <row r="98" spans="1:5" x14ac:dyDescent="0.25">
      <c r="A98" t="s">
        <v>270</v>
      </c>
    </row>
    <row r="100" spans="1:5" x14ac:dyDescent="0.25">
      <c r="A100" t="s">
        <v>271</v>
      </c>
    </row>
    <row r="103" spans="1:5" x14ac:dyDescent="0.25">
      <c r="A103" s="14" t="s">
        <v>397</v>
      </c>
      <c r="E103"/>
    </row>
    <row r="104" spans="1:5" x14ac:dyDescent="0.25">
      <c r="A104" t="s">
        <v>272</v>
      </c>
    </row>
    <row r="105" spans="1:5" x14ac:dyDescent="0.25">
      <c r="A105" t="s">
        <v>378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zoomScaleNormal="100" workbookViewId="0"/>
  </sheetViews>
  <sheetFormatPr defaultColWidth="8.85546875" defaultRowHeight="15" x14ac:dyDescent="0.25"/>
  <cols>
    <col min="1" max="1" width="13.85546875" customWidth="1"/>
    <col min="2" max="2" width="13.42578125" customWidth="1"/>
    <col min="3" max="3" width="15" customWidth="1"/>
    <col min="4" max="13" width="8.85546875" style="1"/>
    <col min="14" max="14" width="5" style="1" customWidth="1"/>
    <col min="15" max="15" width="7.85546875" style="1" customWidth="1"/>
    <col min="16" max="16" width="8.42578125" style="1" customWidth="1"/>
    <col min="17" max="17" width="8.28515625" style="1" customWidth="1"/>
    <col min="18" max="18" width="8.42578125" style="1" customWidth="1"/>
    <col min="19" max="19" width="8" style="1" customWidth="1"/>
  </cols>
  <sheetData>
    <row r="1" spans="1:19" ht="18.75" x14ac:dyDescent="0.3">
      <c r="C1" s="6" t="s">
        <v>0</v>
      </c>
      <c r="I1" s="1" t="s">
        <v>136</v>
      </c>
    </row>
    <row r="2" spans="1:19" x14ac:dyDescent="0.25">
      <c r="O2" s="3" t="s">
        <v>157</v>
      </c>
    </row>
    <row r="3" spans="1:19" ht="15.75" x14ac:dyDescent="0.25">
      <c r="A3" s="20" t="s">
        <v>1</v>
      </c>
      <c r="B3" s="21" t="s">
        <v>2</v>
      </c>
      <c r="C3" s="34" t="s">
        <v>3</v>
      </c>
      <c r="D3" s="22" t="s">
        <v>4</v>
      </c>
      <c r="E3" s="22" t="s">
        <v>5</v>
      </c>
      <c r="F3" s="22" t="s">
        <v>6</v>
      </c>
      <c r="G3" s="22" t="s">
        <v>7</v>
      </c>
      <c r="H3" s="22" t="s">
        <v>8</v>
      </c>
      <c r="I3" s="22" t="s">
        <v>9</v>
      </c>
      <c r="J3" s="22" t="s">
        <v>10</v>
      </c>
      <c r="K3" s="22" t="s">
        <v>11</v>
      </c>
      <c r="L3" s="22" t="s">
        <v>12</v>
      </c>
      <c r="M3" s="23" t="s">
        <v>13</v>
      </c>
      <c r="O3" s="3" t="s">
        <v>158</v>
      </c>
      <c r="P3" s="3" t="s">
        <v>121</v>
      </c>
      <c r="Q3" s="3" t="s">
        <v>161</v>
      </c>
      <c r="R3" s="3" t="s">
        <v>162</v>
      </c>
      <c r="S3" s="3"/>
    </row>
    <row r="4" spans="1:19" x14ac:dyDescent="0.25">
      <c r="A4" s="28"/>
      <c r="B4" s="29"/>
      <c r="C4" s="35"/>
      <c r="D4" s="30"/>
      <c r="E4" s="30"/>
      <c r="F4" s="30"/>
      <c r="G4" s="30"/>
      <c r="H4" s="30"/>
      <c r="I4" s="30"/>
      <c r="J4" s="30"/>
      <c r="K4" s="30"/>
      <c r="L4" s="30"/>
      <c r="M4" s="33"/>
      <c r="O4" s="3" t="s">
        <v>159</v>
      </c>
      <c r="P4" s="3" t="s">
        <v>160</v>
      </c>
      <c r="Q4" s="3" t="s">
        <v>160</v>
      </c>
      <c r="S4" s="3"/>
    </row>
    <row r="5" spans="1:19" x14ac:dyDescent="0.25">
      <c r="A5" s="24" t="s">
        <v>17</v>
      </c>
      <c r="B5" s="25" t="s">
        <v>34</v>
      </c>
      <c r="C5" s="36">
        <v>27275</v>
      </c>
      <c r="D5" s="17"/>
      <c r="E5" s="9">
        <v>1.8020833333333333E-2</v>
      </c>
      <c r="F5" s="17"/>
      <c r="G5" s="9">
        <v>1.8425925925925925E-2</v>
      </c>
      <c r="H5" s="17"/>
      <c r="I5" s="17"/>
      <c r="J5" s="17"/>
      <c r="K5" s="17"/>
      <c r="L5" s="9">
        <v>1.8240740740740741E-2</v>
      </c>
      <c r="M5" s="26"/>
      <c r="O5" s="1" t="str">
        <f>IF(COUNT(D5:M5)&gt;0,"OK","Check")</f>
        <v>OK</v>
      </c>
      <c r="P5" s="9">
        <f>MIN(D5:M5)</f>
        <v>1.8020833333333333E-2</v>
      </c>
      <c r="Q5" s="9">
        <f>MAX(D5:M5)</f>
        <v>1.8425925925925925E-2</v>
      </c>
      <c r="R5" s="9">
        <f>Q5-P5</f>
        <v>4.0509259259259231E-4</v>
      </c>
    </row>
    <row r="6" spans="1:19" x14ac:dyDescent="0.25">
      <c r="A6" s="24" t="s">
        <v>14</v>
      </c>
      <c r="B6" s="25" t="s">
        <v>35</v>
      </c>
      <c r="C6" s="36">
        <v>28465</v>
      </c>
      <c r="D6" s="9">
        <v>1.6145833333333335E-2</v>
      </c>
      <c r="E6" s="17"/>
      <c r="F6" s="9">
        <v>1.5810185185185184E-2</v>
      </c>
      <c r="G6" s="9">
        <v>1.5868055555555555E-2</v>
      </c>
      <c r="H6" s="17"/>
      <c r="I6" s="9"/>
      <c r="J6" s="9">
        <v>1.6435185185185188E-2</v>
      </c>
      <c r="K6" s="9">
        <v>1.5925925925925927E-2</v>
      </c>
      <c r="L6" s="17"/>
      <c r="M6" s="26"/>
      <c r="O6" s="1" t="str">
        <f t="shared" ref="O6:O62" si="0">IF(COUNT(D6:M6)&gt;0,"OK","Check")</f>
        <v>OK</v>
      </c>
      <c r="P6" s="9">
        <f t="shared" ref="P6:P62" si="1">MIN(D6:M6)</f>
        <v>1.5810185185185184E-2</v>
      </c>
      <c r="Q6" s="9">
        <f t="shared" ref="Q6:Q62" si="2">MAX(D6:M6)</f>
        <v>1.6435185185185188E-2</v>
      </c>
      <c r="R6" s="9">
        <f t="shared" ref="R6:R62" si="3">Q6-P6</f>
        <v>6.2500000000000402E-4</v>
      </c>
    </row>
    <row r="7" spans="1:19" x14ac:dyDescent="0.25">
      <c r="A7" s="24" t="s">
        <v>15</v>
      </c>
      <c r="B7" s="25" t="s">
        <v>36</v>
      </c>
      <c r="C7" s="36">
        <v>28103</v>
      </c>
      <c r="D7" s="17"/>
      <c r="E7" s="9">
        <v>1.7349537037037038E-2</v>
      </c>
      <c r="F7" s="17"/>
      <c r="G7" s="17"/>
      <c r="H7" s="9">
        <v>1.7777777777777778E-2</v>
      </c>
      <c r="I7" s="9">
        <v>1.7719907407407406E-2</v>
      </c>
      <c r="J7" s="17"/>
      <c r="K7" s="17"/>
      <c r="L7" s="9">
        <v>1.726851851851852E-2</v>
      </c>
      <c r="M7" s="26"/>
      <c r="O7" s="1" t="str">
        <f t="shared" si="0"/>
        <v>OK</v>
      </c>
      <c r="P7" s="9">
        <f t="shared" si="1"/>
        <v>1.726851851851852E-2</v>
      </c>
      <c r="Q7" s="9">
        <f t="shared" si="2"/>
        <v>1.7777777777777778E-2</v>
      </c>
      <c r="R7" s="9">
        <f t="shared" si="3"/>
        <v>5.0925925925925791E-4</v>
      </c>
    </row>
    <row r="8" spans="1:19" x14ac:dyDescent="0.25">
      <c r="A8" s="24" t="s">
        <v>18</v>
      </c>
      <c r="B8" s="25" t="s">
        <v>37</v>
      </c>
      <c r="C8" s="36">
        <v>25708</v>
      </c>
      <c r="D8" s="9">
        <v>1.5949074074074074E-2</v>
      </c>
      <c r="E8" s="9">
        <v>1.5821759259259261E-2</v>
      </c>
      <c r="F8" s="9">
        <v>1.577546296296296E-2</v>
      </c>
      <c r="G8" s="9">
        <v>1.6006944444444445E-2</v>
      </c>
      <c r="H8" s="9">
        <v>1.5752314814814813E-2</v>
      </c>
      <c r="I8" s="9">
        <v>1.6134259259259261E-2</v>
      </c>
      <c r="J8" s="17"/>
      <c r="K8" s="9">
        <v>1.5949074074074074E-2</v>
      </c>
      <c r="L8" s="9">
        <v>1.6087962962962964E-2</v>
      </c>
      <c r="M8" s="27">
        <v>1.5844907407407408E-2</v>
      </c>
      <c r="O8" s="1" t="str">
        <f t="shared" si="0"/>
        <v>OK</v>
      </c>
      <c r="P8" s="9">
        <f t="shared" si="1"/>
        <v>1.5752314814814813E-2</v>
      </c>
      <c r="Q8" s="9">
        <f t="shared" si="2"/>
        <v>1.6134259259259261E-2</v>
      </c>
      <c r="R8" s="9">
        <f t="shared" si="3"/>
        <v>3.8194444444444864E-4</v>
      </c>
    </row>
    <row r="9" spans="1:19" x14ac:dyDescent="0.25">
      <c r="A9" s="24" t="s">
        <v>16</v>
      </c>
      <c r="B9" s="25" t="s">
        <v>39</v>
      </c>
      <c r="C9" s="36">
        <v>26957</v>
      </c>
      <c r="D9" s="17"/>
      <c r="E9" s="17"/>
      <c r="F9" s="9">
        <v>2.0196759259259258E-2</v>
      </c>
      <c r="G9" s="9">
        <v>2.0185185185185184E-2</v>
      </c>
      <c r="H9" s="17"/>
      <c r="I9" s="17"/>
      <c r="J9" s="17"/>
      <c r="K9" s="9">
        <v>2.1076388888888891E-2</v>
      </c>
      <c r="L9" s="9">
        <v>2.1550925925925928E-2</v>
      </c>
      <c r="M9" s="26"/>
      <c r="O9" s="1" t="str">
        <f t="shared" si="0"/>
        <v>OK</v>
      </c>
      <c r="P9" s="9">
        <f t="shared" si="1"/>
        <v>2.0185185185185184E-2</v>
      </c>
      <c r="Q9" s="9">
        <f t="shared" si="2"/>
        <v>2.1550925925925928E-2</v>
      </c>
      <c r="R9" s="9">
        <f t="shared" si="3"/>
        <v>1.3657407407407438E-3</v>
      </c>
    </row>
    <row r="10" spans="1:19" x14ac:dyDescent="0.25">
      <c r="A10" s="24" t="s">
        <v>21</v>
      </c>
      <c r="B10" s="25" t="s">
        <v>40</v>
      </c>
      <c r="C10" s="36">
        <v>16880</v>
      </c>
      <c r="D10" s="17"/>
      <c r="E10" s="17"/>
      <c r="F10" s="17"/>
      <c r="G10" s="17"/>
      <c r="H10" s="17"/>
      <c r="I10" s="17"/>
      <c r="J10" s="9">
        <v>2.1168981481481483E-2</v>
      </c>
      <c r="K10" s="17"/>
      <c r="L10" s="17"/>
      <c r="M10" s="27">
        <v>2.1770833333333336E-2</v>
      </c>
      <c r="O10" s="1" t="str">
        <f t="shared" si="0"/>
        <v>OK</v>
      </c>
      <c r="P10" s="9">
        <f t="shared" si="1"/>
        <v>2.1168981481481483E-2</v>
      </c>
      <c r="Q10" s="9">
        <f t="shared" si="2"/>
        <v>2.1770833333333336E-2</v>
      </c>
      <c r="R10" s="9">
        <f t="shared" si="3"/>
        <v>6.0185185185185341E-4</v>
      </c>
    </row>
    <row r="11" spans="1:19" x14ac:dyDescent="0.25">
      <c r="A11" s="24" t="s">
        <v>22</v>
      </c>
      <c r="B11" s="25" t="s">
        <v>38</v>
      </c>
      <c r="C11" s="36">
        <v>28062</v>
      </c>
      <c r="D11" s="17"/>
      <c r="E11" s="17"/>
      <c r="F11" s="17"/>
      <c r="G11" s="9">
        <v>1.7789351851851851E-2</v>
      </c>
      <c r="H11" s="17"/>
      <c r="I11" s="17"/>
      <c r="J11" s="17"/>
      <c r="K11" s="9">
        <v>1.8078703703703704E-2</v>
      </c>
      <c r="L11" s="17"/>
      <c r="M11" s="26"/>
      <c r="O11" s="1" t="str">
        <f t="shared" si="0"/>
        <v>OK</v>
      </c>
      <c r="P11" s="9">
        <f t="shared" si="1"/>
        <v>1.7789351851851851E-2</v>
      </c>
      <c r="Q11" s="9">
        <f t="shared" si="2"/>
        <v>1.8078703703703704E-2</v>
      </c>
      <c r="R11" s="9">
        <f t="shared" si="3"/>
        <v>2.8935185185185314E-4</v>
      </c>
    </row>
    <row r="12" spans="1:19" x14ac:dyDescent="0.25">
      <c r="A12" s="24" t="s">
        <v>23</v>
      </c>
      <c r="B12" s="25" t="s">
        <v>42</v>
      </c>
      <c r="C12" s="36">
        <v>20540</v>
      </c>
      <c r="D12" s="17"/>
      <c r="E12" s="17"/>
      <c r="F12" s="17"/>
      <c r="G12" s="17"/>
      <c r="H12" s="17"/>
      <c r="I12" s="17"/>
      <c r="J12" s="17"/>
      <c r="K12" s="17"/>
      <c r="L12" s="9">
        <v>1.996527777777778E-2</v>
      </c>
      <c r="M12" s="27">
        <v>2.0023148148148148E-2</v>
      </c>
      <c r="O12" s="1" t="str">
        <f t="shared" si="0"/>
        <v>OK</v>
      </c>
      <c r="P12" s="9">
        <f t="shared" si="1"/>
        <v>1.996527777777778E-2</v>
      </c>
      <c r="Q12" s="9">
        <f t="shared" si="2"/>
        <v>2.0023148148148148E-2</v>
      </c>
      <c r="R12" s="9">
        <f t="shared" si="3"/>
        <v>5.7870370370367852E-5</v>
      </c>
    </row>
    <row r="13" spans="1:19" x14ac:dyDescent="0.25">
      <c r="A13" s="24" t="s">
        <v>20</v>
      </c>
      <c r="B13" s="25" t="s">
        <v>44</v>
      </c>
      <c r="C13" s="36">
        <v>35323</v>
      </c>
      <c r="D13" s="17"/>
      <c r="E13" s="17"/>
      <c r="F13" s="17"/>
      <c r="G13" s="17"/>
      <c r="H13" s="17"/>
      <c r="I13" s="17"/>
      <c r="J13" s="17"/>
      <c r="K13" s="17"/>
      <c r="L13" s="17"/>
      <c r="M13" s="26"/>
      <c r="O13" s="1" t="str">
        <f t="shared" si="0"/>
        <v>Check</v>
      </c>
      <c r="P13" s="9">
        <f t="shared" si="1"/>
        <v>0</v>
      </c>
      <c r="Q13" s="9">
        <f t="shared" si="2"/>
        <v>0</v>
      </c>
      <c r="R13" s="9">
        <f t="shared" si="3"/>
        <v>0</v>
      </c>
    </row>
    <row r="14" spans="1:19" x14ac:dyDescent="0.25">
      <c r="A14" s="24" t="s">
        <v>24</v>
      </c>
      <c r="B14" s="25" t="s">
        <v>41</v>
      </c>
      <c r="C14" s="36">
        <v>22242</v>
      </c>
      <c r="D14" s="9">
        <v>1.8136574074074072E-2</v>
      </c>
      <c r="E14" s="9">
        <v>1.8113425925925925E-2</v>
      </c>
      <c r="F14" s="17"/>
      <c r="G14" s="17"/>
      <c r="H14" s="9">
        <v>1.7951388888888888E-2</v>
      </c>
      <c r="I14" s="9">
        <v>1.8078703703703704E-2</v>
      </c>
      <c r="J14" s="17"/>
      <c r="K14" s="17"/>
      <c r="L14" s="17"/>
      <c r="M14" s="27">
        <v>1.7997685185185186E-2</v>
      </c>
      <c r="O14" s="1" t="str">
        <f t="shared" si="0"/>
        <v>OK</v>
      </c>
      <c r="P14" s="9">
        <f t="shared" si="1"/>
        <v>1.7951388888888888E-2</v>
      </c>
      <c r="Q14" s="9">
        <f t="shared" si="2"/>
        <v>1.8136574074074072E-2</v>
      </c>
      <c r="R14" s="9">
        <f t="shared" si="3"/>
        <v>1.8518518518518406E-4</v>
      </c>
    </row>
    <row r="15" spans="1:19" x14ac:dyDescent="0.25">
      <c r="A15" s="24" t="s">
        <v>19</v>
      </c>
      <c r="B15" s="25" t="s">
        <v>33</v>
      </c>
      <c r="C15" s="36">
        <v>34210</v>
      </c>
      <c r="D15" s="17"/>
      <c r="E15" s="17"/>
      <c r="F15" s="17"/>
      <c r="G15" s="17"/>
      <c r="H15" s="17"/>
      <c r="I15" s="17"/>
      <c r="J15" s="9">
        <v>1.4814814814814814E-2</v>
      </c>
      <c r="K15" s="17"/>
      <c r="L15" s="17"/>
      <c r="M15" s="26"/>
      <c r="O15" s="1" t="str">
        <f t="shared" si="0"/>
        <v>OK</v>
      </c>
      <c r="P15" s="9">
        <f t="shared" si="1"/>
        <v>1.4814814814814814E-2</v>
      </c>
      <c r="Q15" s="9">
        <f t="shared" si="2"/>
        <v>1.4814814814814814E-2</v>
      </c>
      <c r="R15" s="9">
        <f t="shared" si="3"/>
        <v>0</v>
      </c>
    </row>
    <row r="16" spans="1:19" x14ac:dyDescent="0.25">
      <c r="A16" s="24" t="s">
        <v>25</v>
      </c>
      <c r="B16" s="25" t="s">
        <v>47</v>
      </c>
      <c r="C16" s="36">
        <v>22942</v>
      </c>
      <c r="D16" s="17"/>
      <c r="E16" s="17"/>
      <c r="F16" s="9">
        <v>1.8819444444444448E-2</v>
      </c>
      <c r="G16" s="17"/>
      <c r="H16" s="17"/>
      <c r="I16" s="9">
        <v>1.9791666666666666E-2</v>
      </c>
      <c r="J16" s="9">
        <v>1.9583333333333331E-2</v>
      </c>
      <c r="K16" s="9">
        <v>1.9259259259259261E-2</v>
      </c>
      <c r="L16" s="17"/>
      <c r="M16" s="26"/>
      <c r="O16" s="1" t="str">
        <f t="shared" si="0"/>
        <v>OK</v>
      </c>
      <c r="P16" s="9">
        <f t="shared" si="1"/>
        <v>1.8819444444444448E-2</v>
      </c>
      <c r="Q16" s="9">
        <f t="shared" si="2"/>
        <v>1.9791666666666666E-2</v>
      </c>
      <c r="R16" s="9">
        <f t="shared" si="3"/>
        <v>9.7222222222221807E-4</v>
      </c>
    </row>
    <row r="17" spans="1:18" x14ac:dyDescent="0.25">
      <c r="A17" s="24" t="s">
        <v>26</v>
      </c>
      <c r="B17" s="25" t="s">
        <v>48</v>
      </c>
      <c r="C17" s="36">
        <v>19302</v>
      </c>
      <c r="D17" s="17"/>
      <c r="E17" s="17"/>
      <c r="F17" s="9">
        <v>1.8171296296296297E-2</v>
      </c>
      <c r="G17" s="17"/>
      <c r="H17" s="17"/>
      <c r="I17" s="17"/>
      <c r="J17" s="17"/>
      <c r="K17" s="9">
        <v>1.7777777777777778E-2</v>
      </c>
      <c r="L17" s="17"/>
      <c r="M17" s="27">
        <v>1.7523148148148149E-2</v>
      </c>
      <c r="O17" s="1" t="str">
        <f t="shared" si="0"/>
        <v>OK</v>
      </c>
      <c r="P17" s="9">
        <f t="shared" si="1"/>
        <v>1.7523148148148149E-2</v>
      </c>
      <c r="Q17" s="9">
        <f t="shared" si="2"/>
        <v>1.8171296296296297E-2</v>
      </c>
      <c r="R17" s="9">
        <f t="shared" si="3"/>
        <v>6.481481481481477E-4</v>
      </c>
    </row>
    <row r="18" spans="1:18" x14ac:dyDescent="0.25">
      <c r="A18" s="24" t="s">
        <v>32</v>
      </c>
      <c r="B18" s="25" t="s">
        <v>46</v>
      </c>
      <c r="C18" s="36">
        <v>24012</v>
      </c>
      <c r="D18" s="17"/>
      <c r="E18" s="9">
        <v>1.650462962962963E-2</v>
      </c>
      <c r="F18" s="9">
        <v>1.6157407407407409E-2</v>
      </c>
      <c r="G18" s="9">
        <v>1.6145833333333335E-2</v>
      </c>
      <c r="H18" s="9">
        <v>1.59375E-2</v>
      </c>
      <c r="I18" s="9">
        <v>1.6168981481481482E-2</v>
      </c>
      <c r="J18" s="9">
        <v>1.6527777777777777E-2</v>
      </c>
      <c r="K18" s="17"/>
      <c r="L18" s="9">
        <v>1.5752314814814813E-2</v>
      </c>
      <c r="M18" s="27">
        <v>1.5613425925925926E-2</v>
      </c>
      <c r="O18" s="1" t="str">
        <f t="shared" si="0"/>
        <v>OK</v>
      </c>
      <c r="P18" s="9">
        <f t="shared" si="1"/>
        <v>1.5613425925925926E-2</v>
      </c>
      <c r="Q18" s="9">
        <f t="shared" si="2"/>
        <v>1.6527777777777777E-2</v>
      </c>
      <c r="R18" s="9">
        <f t="shared" si="3"/>
        <v>9.1435185185185022E-4</v>
      </c>
    </row>
    <row r="19" spans="1:18" x14ac:dyDescent="0.25">
      <c r="A19" s="24" t="s">
        <v>29</v>
      </c>
      <c r="B19" s="25" t="s">
        <v>43</v>
      </c>
      <c r="C19" s="36">
        <v>19931</v>
      </c>
      <c r="D19" s="9">
        <v>1.6122685185185184E-2</v>
      </c>
      <c r="E19" s="17"/>
      <c r="F19" s="9">
        <v>1.6122685185185184E-2</v>
      </c>
      <c r="G19" s="9">
        <v>1.6111111111111111E-2</v>
      </c>
      <c r="H19" s="17"/>
      <c r="I19" s="9">
        <v>1.667824074074074E-2</v>
      </c>
      <c r="J19" s="17"/>
      <c r="K19" s="9">
        <v>1.6261574074074074E-2</v>
      </c>
      <c r="L19" s="17"/>
      <c r="M19" s="26"/>
      <c r="O19" s="1" t="str">
        <f t="shared" si="0"/>
        <v>OK</v>
      </c>
      <c r="P19" s="9">
        <f t="shared" si="1"/>
        <v>1.6111111111111111E-2</v>
      </c>
      <c r="Q19" s="9">
        <f t="shared" si="2"/>
        <v>1.667824074074074E-2</v>
      </c>
      <c r="R19" s="9">
        <f t="shared" si="3"/>
        <v>5.6712962962962923E-4</v>
      </c>
    </row>
    <row r="20" spans="1:18" x14ac:dyDescent="0.25">
      <c r="A20" s="24" t="s">
        <v>27</v>
      </c>
      <c r="B20" s="25" t="s">
        <v>45</v>
      </c>
      <c r="C20" s="36">
        <v>24475</v>
      </c>
      <c r="D20" s="17"/>
      <c r="E20" s="17"/>
      <c r="F20" s="17"/>
      <c r="G20" s="17"/>
      <c r="H20" s="9">
        <v>1.7673611111111109E-2</v>
      </c>
      <c r="I20" s="9">
        <v>1.8680555555555554E-2</v>
      </c>
      <c r="J20" s="9">
        <v>1.8553240740740742E-2</v>
      </c>
      <c r="K20" s="9">
        <v>1.7384259259259262E-2</v>
      </c>
      <c r="L20" s="9">
        <v>1.7534722222222222E-2</v>
      </c>
      <c r="M20" s="26"/>
      <c r="O20" s="1" t="str">
        <f t="shared" si="0"/>
        <v>OK</v>
      </c>
      <c r="P20" s="9">
        <f t="shared" si="1"/>
        <v>1.7384259259259262E-2</v>
      </c>
      <c r="Q20" s="9">
        <f t="shared" si="2"/>
        <v>1.8680555555555554E-2</v>
      </c>
      <c r="R20" s="9">
        <f t="shared" si="3"/>
        <v>1.2962962962962919E-3</v>
      </c>
    </row>
    <row r="21" spans="1:18" x14ac:dyDescent="0.25">
      <c r="A21" s="24" t="s">
        <v>31</v>
      </c>
      <c r="B21" s="25" t="s">
        <v>56</v>
      </c>
      <c r="C21" s="36">
        <v>21352</v>
      </c>
      <c r="D21" s="9">
        <v>1.7731481481481483E-2</v>
      </c>
      <c r="E21" s="17"/>
      <c r="F21" s="17"/>
      <c r="G21" s="17"/>
      <c r="H21" s="17"/>
      <c r="I21" s="17"/>
      <c r="J21" s="9">
        <v>1.8067129629629631E-2</v>
      </c>
      <c r="K21" s="9">
        <v>1.7858796296296296E-2</v>
      </c>
      <c r="L21" s="9">
        <v>1.7962962962962962E-2</v>
      </c>
      <c r="M21" s="27">
        <v>1.7696759259259259E-2</v>
      </c>
      <c r="O21" s="1" t="str">
        <f t="shared" si="0"/>
        <v>OK</v>
      </c>
      <c r="P21" s="9">
        <f t="shared" si="1"/>
        <v>1.7696759259259259E-2</v>
      </c>
      <c r="Q21" s="9">
        <f t="shared" si="2"/>
        <v>1.8067129629629631E-2</v>
      </c>
      <c r="R21" s="9">
        <f t="shared" si="3"/>
        <v>3.703703703703716E-4</v>
      </c>
    </row>
    <row r="22" spans="1:18" x14ac:dyDescent="0.25">
      <c r="A22" s="24" t="s">
        <v>30</v>
      </c>
      <c r="B22" s="25" t="s">
        <v>65</v>
      </c>
      <c r="C22" s="36">
        <v>31528</v>
      </c>
      <c r="D22" s="17"/>
      <c r="E22" s="17"/>
      <c r="F22" s="9">
        <v>1.6412037037037037E-2</v>
      </c>
      <c r="G22" s="17"/>
      <c r="H22" s="17"/>
      <c r="I22" s="17"/>
      <c r="J22" s="17"/>
      <c r="K22" s="17"/>
      <c r="L22" s="17"/>
      <c r="M22" s="26"/>
      <c r="O22" s="1" t="str">
        <f t="shared" si="0"/>
        <v>OK</v>
      </c>
      <c r="P22" s="9">
        <f t="shared" si="1"/>
        <v>1.6412037037037037E-2</v>
      </c>
      <c r="Q22" s="9">
        <f t="shared" si="2"/>
        <v>1.6412037037037037E-2</v>
      </c>
      <c r="R22" s="9">
        <f t="shared" si="3"/>
        <v>0</v>
      </c>
    </row>
    <row r="23" spans="1:18" x14ac:dyDescent="0.25">
      <c r="A23" s="24" t="s">
        <v>59</v>
      </c>
      <c r="B23" s="25" t="s">
        <v>63</v>
      </c>
      <c r="C23" s="36">
        <v>27060</v>
      </c>
      <c r="D23" s="9">
        <v>1.8055555555555557E-2</v>
      </c>
      <c r="E23" s="17"/>
      <c r="F23" s="17"/>
      <c r="G23" s="17"/>
      <c r="H23" s="17"/>
      <c r="I23" s="17"/>
      <c r="J23" s="17"/>
      <c r="K23" s="17"/>
      <c r="L23" s="17"/>
      <c r="M23" s="26"/>
      <c r="O23" s="1" t="str">
        <f t="shared" si="0"/>
        <v>OK</v>
      </c>
      <c r="P23" s="9">
        <f t="shared" si="1"/>
        <v>1.8055555555555557E-2</v>
      </c>
      <c r="Q23" s="9">
        <f t="shared" si="2"/>
        <v>1.8055555555555557E-2</v>
      </c>
      <c r="R23" s="9">
        <f t="shared" si="3"/>
        <v>0</v>
      </c>
    </row>
    <row r="24" spans="1:18" x14ac:dyDescent="0.25">
      <c r="A24" s="24" t="s">
        <v>28</v>
      </c>
      <c r="B24" s="25" t="s">
        <v>64</v>
      </c>
      <c r="C24" s="36">
        <v>26202</v>
      </c>
      <c r="D24" s="17"/>
      <c r="E24" s="17"/>
      <c r="F24" s="17"/>
      <c r="G24" s="9">
        <v>1.7430555555555557E-2</v>
      </c>
      <c r="H24" s="9">
        <v>1.7858796296296296E-2</v>
      </c>
      <c r="I24" s="17"/>
      <c r="J24" s="17"/>
      <c r="K24" s="17"/>
      <c r="L24" s="17"/>
      <c r="M24" s="26"/>
      <c r="O24" s="1" t="str">
        <f t="shared" si="0"/>
        <v>OK</v>
      </c>
      <c r="P24" s="9">
        <f t="shared" si="1"/>
        <v>1.7430555555555557E-2</v>
      </c>
      <c r="Q24" s="9">
        <f t="shared" si="2"/>
        <v>1.7858796296296296E-2</v>
      </c>
      <c r="R24" s="9">
        <f t="shared" si="3"/>
        <v>4.2824074074073945E-4</v>
      </c>
    </row>
    <row r="25" spans="1:18" x14ac:dyDescent="0.25">
      <c r="A25" s="24" t="s">
        <v>49</v>
      </c>
      <c r="B25" s="25" t="s">
        <v>72</v>
      </c>
      <c r="C25" s="36">
        <v>15501</v>
      </c>
      <c r="D25" s="9">
        <v>1.8483796296296297E-2</v>
      </c>
      <c r="E25" s="9">
        <v>1.877314814814815E-2</v>
      </c>
      <c r="F25" s="17"/>
      <c r="G25" s="9"/>
      <c r="H25" s="17"/>
      <c r="I25" s="17"/>
      <c r="J25" s="17"/>
      <c r="K25" s="9">
        <v>1.8437499999999999E-2</v>
      </c>
      <c r="L25" s="17"/>
      <c r="M25" s="26"/>
      <c r="O25" s="1" t="str">
        <f t="shared" si="0"/>
        <v>OK</v>
      </c>
      <c r="P25" s="9">
        <f t="shared" si="1"/>
        <v>1.8437499999999999E-2</v>
      </c>
      <c r="Q25" s="9">
        <f t="shared" si="2"/>
        <v>1.877314814814815E-2</v>
      </c>
      <c r="R25" s="9">
        <f t="shared" si="3"/>
        <v>3.3564814814815089E-4</v>
      </c>
    </row>
    <row r="26" spans="1:18" x14ac:dyDescent="0.25">
      <c r="A26" s="24" t="s">
        <v>50</v>
      </c>
      <c r="B26" s="25" t="s">
        <v>70</v>
      </c>
      <c r="C26" s="36">
        <v>25585</v>
      </c>
      <c r="D26" s="17"/>
      <c r="E26" s="17"/>
      <c r="F26" s="17"/>
      <c r="G26" s="17"/>
      <c r="H26" s="17"/>
      <c r="I26" s="17"/>
      <c r="J26" s="17"/>
      <c r="K26" s="17"/>
      <c r="L26" s="9">
        <v>1.8888888888888889E-2</v>
      </c>
      <c r="M26" s="27">
        <v>1.8680555555555554E-2</v>
      </c>
      <c r="O26" s="1" t="str">
        <f t="shared" si="0"/>
        <v>OK</v>
      </c>
      <c r="P26" s="9">
        <f t="shared" si="1"/>
        <v>1.8680555555555554E-2</v>
      </c>
      <c r="Q26" s="9">
        <f t="shared" si="2"/>
        <v>1.8888888888888889E-2</v>
      </c>
      <c r="R26" s="9">
        <f t="shared" si="3"/>
        <v>2.0833333333333467E-4</v>
      </c>
    </row>
    <row r="27" spans="1:18" x14ac:dyDescent="0.25">
      <c r="A27" s="24" t="s">
        <v>51</v>
      </c>
      <c r="B27" s="25" t="s">
        <v>36</v>
      </c>
      <c r="C27" s="36">
        <v>28792</v>
      </c>
      <c r="D27" s="17"/>
      <c r="E27" s="17"/>
      <c r="F27" s="17"/>
      <c r="G27" s="17"/>
      <c r="H27" s="9">
        <v>1.9814814814814816E-2</v>
      </c>
      <c r="I27" s="17"/>
      <c r="J27" s="17"/>
      <c r="K27" s="9">
        <v>1.9039351851851852E-2</v>
      </c>
      <c r="L27" s="17"/>
      <c r="M27" s="26"/>
      <c r="O27" s="1" t="str">
        <f t="shared" si="0"/>
        <v>OK</v>
      </c>
      <c r="P27" s="9">
        <f t="shared" si="1"/>
        <v>1.9039351851851852E-2</v>
      </c>
      <c r="Q27" s="9">
        <f t="shared" si="2"/>
        <v>1.9814814814814816E-2</v>
      </c>
      <c r="R27" s="9">
        <f t="shared" si="3"/>
        <v>7.7546296296296391E-4</v>
      </c>
    </row>
    <row r="28" spans="1:18" x14ac:dyDescent="0.25">
      <c r="A28" s="24" t="s">
        <v>52</v>
      </c>
      <c r="B28" s="25" t="s">
        <v>66</v>
      </c>
      <c r="C28" s="36">
        <v>24614</v>
      </c>
      <c r="D28" s="9">
        <v>1.7673611111111109E-2</v>
      </c>
      <c r="E28" s="17"/>
      <c r="F28" s="17"/>
      <c r="G28" s="9">
        <v>1.7592592592592594E-2</v>
      </c>
      <c r="H28" s="17"/>
      <c r="I28" s="9">
        <v>1.7534722222222222E-2</v>
      </c>
      <c r="J28" s="17"/>
      <c r="K28" s="17"/>
      <c r="L28" s="17"/>
      <c r="M28" s="27">
        <v>1.7511574074074072E-2</v>
      </c>
      <c r="O28" s="1" t="str">
        <f t="shared" si="0"/>
        <v>OK</v>
      </c>
      <c r="P28" s="9">
        <f t="shared" si="1"/>
        <v>1.7511574074074072E-2</v>
      </c>
      <c r="Q28" s="9">
        <f t="shared" si="2"/>
        <v>1.7673611111111109E-2</v>
      </c>
      <c r="R28" s="9">
        <f t="shared" si="3"/>
        <v>1.6203703703703692E-4</v>
      </c>
    </row>
    <row r="29" spans="1:18" x14ac:dyDescent="0.25">
      <c r="A29" s="24" t="s">
        <v>53</v>
      </c>
      <c r="B29" s="25" t="s">
        <v>78</v>
      </c>
      <c r="C29" s="36">
        <v>32339</v>
      </c>
      <c r="D29" s="17"/>
      <c r="E29" s="17"/>
      <c r="F29" s="9">
        <v>2.2210648148148149E-2</v>
      </c>
      <c r="G29" s="17"/>
      <c r="H29" s="17"/>
      <c r="I29" s="17"/>
      <c r="J29" s="17"/>
      <c r="K29" s="17"/>
      <c r="L29" s="17"/>
      <c r="M29" s="26"/>
      <c r="O29" s="1" t="str">
        <f t="shared" si="0"/>
        <v>OK</v>
      </c>
      <c r="P29" s="9">
        <f t="shared" si="1"/>
        <v>2.2210648148148149E-2</v>
      </c>
      <c r="Q29" s="9">
        <f t="shared" si="2"/>
        <v>2.2210648148148149E-2</v>
      </c>
      <c r="R29" s="9">
        <f t="shared" si="3"/>
        <v>0</v>
      </c>
    </row>
    <row r="30" spans="1:18" x14ac:dyDescent="0.25">
      <c r="A30" s="24" t="s">
        <v>54</v>
      </c>
      <c r="B30" s="25" t="s">
        <v>88</v>
      </c>
      <c r="C30" s="36">
        <v>22995</v>
      </c>
      <c r="D30" s="17"/>
      <c r="E30" s="9">
        <v>1.9027777777777779E-2</v>
      </c>
      <c r="F30" s="17"/>
      <c r="G30" s="9">
        <v>1.923611111111111E-2</v>
      </c>
      <c r="H30" s="9">
        <v>1.8935185185185183E-2</v>
      </c>
      <c r="I30" s="17"/>
      <c r="J30" s="17"/>
      <c r="K30" s="17"/>
      <c r="L30" s="9">
        <v>1.9837962962962963E-2</v>
      </c>
      <c r="M30" s="26"/>
      <c r="O30" s="1" t="str">
        <f t="shared" si="0"/>
        <v>OK</v>
      </c>
      <c r="P30" s="9">
        <f t="shared" si="1"/>
        <v>1.8935185185185183E-2</v>
      </c>
      <c r="Q30" s="9">
        <f t="shared" si="2"/>
        <v>1.9837962962962963E-2</v>
      </c>
      <c r="R30" s="9">
        <f t="shared" si="3"/>
        <v>9.0277777777778012E-4</v>
      </c>
    </row>
    <row r="31" spans="1:18" x14ac:dyDescent="0.25">
      <c r="A31" s="24" t="s">
        <v>57</v>
      </c>
      <c r="B31" s="25" t="s">
        <v>80</v>
      </c>
      <c r="C31" s="36">
        <v>23855</v>
      </c>
      <c r="D31" s="17"/>
      <c r="E31" s="17"/>
      <c r="F31" s="9">
        <v>1.7002314814814814E-2</v>
      </c>
      <c r="G31" s="9">
        <v>1.7395833333333336E-2</v>
      </c>
      <c r="H31" s="9">
        <v>1.6886574074074075E-2</v>
      </c>
      <c r="I31" s="17"/>
      <c r="J31" s="17"/>
      <c r="K31" s="17"/>
      <c r="L31" s="17"/>
      <c r="M31" s="26"/>
      <c r="O31" s="1" t="str">
        <f t="shared" si="0"/>
        <v>OK</v>
      </c>
      <c r="P31" s="9">
        <f t="shared" si="1"/>
        <v>1.6886574074074075E-2</v>
      </c>
      <c r="Q31" s="9">
        <f t="shared" si="2"/>
        <v>1.7395833333333336E-2</v>
      </c>
      <c r="R31" s="9">
        <f t="shared" si="3"/>
        <v>5.0925925925926138E-4</v>
      </c>
    </row>
    <row r="32" spans="1:18" x14ac:dyDescent="0.25">
      <c r="A32" s="24" t="s">
        <v>58</v>
      </c>
      <c r="B32" s="25" t="s">
        <v>79</v>
      </c>
      <c r="C32" s="36">
        <v>24157</v>
      </c>
      <c r="D32" s="9">
        <v>1.9305555555555555E-2</v>
      </c>
      <c r="E32" s="17"/>
      <c r="F32" s="17"/>
      <c r="G32" s="17"/>
      <c r="H32" s="17"/>
      <c r="I32" s="17"/>
      <c r="J32" s="9">
        <v>1.892361111111111E-2</v>
      </c>
      <c r="K32" s="17"/>
      <c r="L32" s="17"/>
      <c r="M32" s="27">
        <v>1.9861111111111111E-2</v>
      </c>
      <c r="O32" s="1" t="str">
        <f t="shared" si="0"/>
        <v>OK</v>
      </c>
      <c r="P32" s="9">
        <f t="shared" si="1"/>
        <v>1.892361111111111E-2</v>
      </c>
      <c r="Q32" s="9">
        <f t="shared" si="2"/>
        <v>1.9861111111111111E-2</v>
      </c>
      <c r="R32" s="9">
        <f t="shared" si="3"/>
        <v>9.3750000000000083E-4</v>
      </c>
    </row>
    <row r="33" spans="1:18" x14ac:dyDescent="0.25">
      <c r="A33" s="24" t="s">
        <v>60</v>
      </c>
      <c r="B33" s="25" t="s">
        <v>87</v>
      </c>
      <c r="C33" s="36">
        <v>21628</v>
      </c>
      <c r="D33" s="17"/>
      <c r="E33" s="17"/>
      <c r="F33" s="9">
        <v>2.2476851851851855E-2</v>
      </c>
      <c r="G33" s="9">
        <v>2.2175925925925929E-2</v>
      </c>
      <c r="H33" s="9">
        <v>2.207175925925926E-2</v>
      </c>
      <c r="I33" s="9">
        <v>2.2048611111111113E-2</v>
      </c>
      <c r="J33" s="9">
        <v>2.2083333333333333E-2</v>
      </c>
      <c r="K33" s="9">
        <v>2.179398148148148E-2</v>
      </c>
      <c r="L33" s="17"/>
      <c r="M33" s="26"/>
      <c r="O33" s="1" t="str">
        <f t="shared" si="0"/>
        <v>OK</v>
      </c>
      <c r="P33" s="9">
        <f t="shared" si="1"/>
        <v>2.179398148148148E-2</v>
      </c>
      <c r="Q33" s="9">
        <f t="shared" si="2"/>
        <v>2.2476851851851855E-2</v>
      </c>
      <c r="R33" s="9">
        <f t="shared" si="3"/>
        <v>6.8287037037037535E-4</v>
      </c>
    </row>
    <row r="34" spans="1:18" x14ac:dyDescent="0.25">
      <c r="A34" s="24" t="s">
        <v>61</v>
      </c>
      <c r="B34" s="25" t="s">
        <v>89</v>
      </c>
      <c r="C34" s="36">
        <v>30542</v>
      </c>
      <c r="D34" s="17"/>
      <c r="E34" s="9">
        <v>1.726851851851852E-2</v>
      </c>
      <c r="F34" s="17"/>
      <c r="G34" s="17"/>
      <c r="H34" s="17"/>
      <c r="I34" s="17"/>
      <c r="J34" s="17"/>
      <c r="K34" s="17"/>
      <c r="L34" s="9">
        <v>1.7465277777777777E-2</v>
      </c>
      <c r="M34" s="26"/>
      <c r="O34" s="1" t="str">
        <f t="shared" si="0"/>
        <v>OK</v>
      </c>
      <c r="P34" s="9">
        <f t="shared" si="1"/>
        <v>1.726851851851852E-2</v>
      </c>
      <c r="Q34" s="9">
        <f t="shared" si="2"/>
        <v>1.7465277777777777E-2</v>
      </c>
      <c r="R34" s="9">
        <f t="shared" si="3"/>
        <v>1.9675925925925764E-4</v>
      </c>
    </row>
    <row r="35" spans="1:18" x14ac:dyDescent="0.25">
      <c r="A35" s="24" t="s">
        <v>62</v>
      </c>
      <c r="B35" s="25" t="s">
        <v>93</v>
      </c>
      <c r="C35" s="36">
        <v>15377</v>
      </c>
      <c r="D35" s="9">
        <v>2.0150462962962964E-2</v>
      </c>
      <c r="E35" s="17"/>
      <c r="F35" s="17"/>
      <c r="G35" s="17"/>
      <c r="H35" s="17"/>
      <c r="I35" s="17"/>
      <c r="J35" s="17"/>
      <c r="K35" s="17"/>
      <c r="L35" s="17"/>
      <c r="M35" s="26"/>
      <c r="O35" s="1" t="str">
        <f t="shared" si="0"/>
        <v>OK</v>
      </c>
      <c r="P35" s="9">
        <f t="shared" si="1"/>
        <v>2.0150462962962964E-2</v>
      </c>
      <c r="Q35" s="9">
        <f t="shared" si="2"/>
        <v>2.0150462962962964E-2</v>
      </c>
      <c r="R35" s="9">
        <f t="shared" si="3"/>
        <v>0</v>
      </c>
    </row>
    <row r="36" spans="1:18" x14ac:dyDescent="0.25">
      <c r="A36" s="24" t="s">
        <v>67</v>
      </c>
      <c r="B36" s="25" t="s">
        <v>55</v>
      </c>
      <c r="C36" s="36">
        <v>25871</v>
      </c>
      <c r="D36" s="17"/>
      <c r="E36" s="17"/>
      <c r="F36" s="9">
        <v>1.5949074074074074E-2</v>
      </c>
      <c r="G36" s="9">
        <v>1.6493055555555556E-2</v>
      </c>
      <c r="H36" s="9">
        <v>1.6018518518518519E-2</v>
      </c>
      <c r="I36" s="9">
        <v>1.59375E-2</v>
      </c>
      <c r="J36" s="9">
        <v>1.5902777777777776E-2</v>
      </c>
      <c r="K36" s="17"/>
      <c r="L36" s="9">
        <v>1.6111111111111111E-2</v>
      </c>
      <c r="M36" s="26"/>
      <c r="O36" s="1" t="str">
        <f t="shared" si="0"/>
        <v>OK</v>
      </c>
      <c r="P36" s="9">
        <f t="shared" si="1"/>
        <v>1.5902777777777776E-2</v>
      </c>
      <c r="Q36" s="9">
        <f t="shared" si="2"/>
        <v>1.6493055555555556E-2</v>
      </c>
      <c r="R36" s="9">
        <f t="shared" si="3"/>
        <v>5.9027777777777984E-4</v>
      </c>
    </row>
    <row r="37" spans="1:18" x14ac:dyDescent="0.25">
      <c r="A37" s="24" t="s">
        <v>68</v>
      </c>
      <c r="B37" s="25" t="s">
        <v>87</v>
      </c>
      <c r="C37" s="36">
        <v>19500</v>
      </c>
      <c r="D37" s="9">
        <v>1.7708333333333333E-2</v>
      </c>
      <c r="E37" s="17"/>
      <c r="F37" s="17"/>
      <c r="G37" s="9">
        <v>1.8368055555555554E-2</v>
      </c>
      <c r="H37" s="17"/>
      <c r="I37" s="9">
        <v>1.8425925925925925E-2</v>
      </c>
      <c r="J37" s="9">
        <v>1.8530092592592595E-2</v>
      </c>
      <c r="K37" s="17"/>
      <c r="L37" s="17"/>
      <c r="M37" s="26"/>
      <c r="O37" s="1" t="str">
        <f t="shared" si="0"/>
        <v>OK</v>
      </c>
      <c r="P37" s="9">
        <f t="shared" si="1"/>
        <v>1.7708333333333333E-2</v>
      </c>
      <c r="Q37" s="9">
        <f t="shared" si="2"/>
        <v>1.8530092592592595E-2</v>
      </c>
      <c r="R37" s="9">
        <f t="shared" si="3"/>
        <v>8.2175925925926166E-4</v>
      </c>
    </row>
    <row r="38" spans="1:18" x14ac:dyDescent="0.25">
      <c r="A38" s="24" t="s">
        <v>69</v>
      </c>
      <c r="B38" s="25" t="s">
        <v>97</v>
      </c>
      <c r="C38" s="36">
        <v>25314</v>
      </c>
      <c r="D38" s="17"/>
      <c r="E38" s="17"/>
      <c r="F38" s="17"/>
      <c r="G38" s="17"/>
      <c r="H38" s="9">
        <v>1.6875000000000001E-2</v>
      </c>
      <c r="I38" s="17"/>
      <c r="J38" s="17"/>
      <c r="K38" s="17"/>
      <c r="L38" s="17"/>
      <c r="M38" s="26"/>
      <c r="O38" s="1" t="str">
        <f t="shared" si="0"/>
        <v>OK</v>
      </c>
      <c r="P38" s="9">
        <f t="shared" si="1"/>
        <v>1.6875000000000001E-2</v>
      </c>
      <c r="Q38" s="9">
        <f t="shared" si="2"/>
        <v>1.6875000000000001E-2</v>
      </c>
      <c r="R38" s="9">
        <f t="shared" si="3"/>
        <v>0</v>
      </c>
    </row>
    <row r="39" spans="1:18" x14ac:dyDescent="0.25">
      <c r="A39" s="24" t="s">
        <v>71</v>
      </c>
      <c r="B39" s="25" t="s">
        <v>100</v>
      </c>
      <c r="C39" s="36">
        <v>20709</v>
      </c>
      <c r="D39" s="17"/>
      <c r="E39" s="17"/>
      <c r="F39" s="9">
        <v>2.1423611111111112E-2</v>
      </c>
      <c r="G39" s="17"/>
      <c r="H39" s="17"/>
      <c r="I39" s="17"/>
      <c r="J39" s="9">
        <v>2.2013888888888888E-2</v>
      </c>
      <c r="K39" s="9">
        <v>2.162037037037037E-2</v>
      </c>
      <c r="L39" s="17"/>
      <c r="M39" s="26"/>
      <c r="O39" s="1" t="str">
        <f t="shared" si="0"/>
        <v>OK</v>
      </c>
      <c r="P39" s="9">
        <f t="shared" si="1"/>
        <v>2.1423611111111112E-2</v>
      </c>
      <c r="Q39" s="9">
        <f t="shared" si="2"/>
        <v>2.2013888888888888E-2</v>
      </c>
      <c r="R39" s="9">
        <f t="shared" si="3"/>
        <v>5.9027777777777637E-4</v>
      </c>
    </row>
    <row r="40" spans="1:18" x14ac:dyDescent="0.25">
      <c r="A40" s="24" t="s">
        <v>39</v>
      </c>
      <c r="B40" s="25" t="s">
        <v>81</v>
      </c>
      <c r="C40" s="36">
        <v>25773</v>
      </c>
      <c r="D40" s="17"/>
      <c r="E40" s="17"/>
      <c r="F40" s="17"/>
      <c r="G40" s="17"/>
      <c r="H40" s="17"/>
      <c r="I40" s="9">
        <v>1.6319444444444445E-2</v>
      </c>
      <c r="J40" s="9">
        <v>1.622685185185185E-2</v>
      </c>
      <c r="K40" s="9">
        <v>1.5219907407407409E-2</v>
      </c>
      <c r="L40" s="9">
        <v>1.6354166666666666E-2</v>
      </c>
      <c r="M40" s="27">
        <v>1.6331018518518519E-2</v>
      </c>
      <c r="O40" s="1" t="str">
        <f t="shared" si="0"/>
        <v>OK</v>
      </c>
      <c r="P40" s="9">
        <f t="shared" si="1"/>
        <v>1.5219907407407409E-2</v>
      </c>
      <c r="Q40" s="9">
        <f t="shared" si="2"/>
        <v>1.6354166666666666E-2</v>
      </c>
      <c r="R40" s="9">
        <f t="shared" si="3"/>
        <v>1.1342592592592567E-3</v>
      </c>
    </row>
    <row r="41" spans="1:18" x14ac:dyDescent="0.25">
      <c r="A41" s="24" t="s">
        <v>72</v>
      </c>
      <c r="B41" s="25" t="s">
        <v>73</v>
      </c>
      <c r="C41" s="36">
        <v>26576</v>
      </c>
      <c r="D41" s="17"/>
      <c r="E41" s="9">
        <v>1.6238425925925924E-2</v>
      </c>
      <c r="F41" s="17"/>
      <c r="G41" s="17"/>
      <c r="H41" s="17"/>
      <c r="I41" s="9">
        <v>1.6203703703703703E-2</v>
      </c>
      <c r="J41" s="17"/>
      <c r="K41" s="17"/>
      <c r="L41" s="17"/>
      <c r="M41" s="26"/>
      <c r="O41" s="1" t="str">
        <f t="shared" si="0"/>
        <v>OK</v>
      </c>
      <c r="P41" s="9">
        <f t="shared" si="1"/>
        <v>1.6203703703703703E-2</v>
      </c>
      <c r="Q41" s="9">
        <f t="shared" si="2"/>
        <v>1.6238425925925924E-2</v>
      </c>
      <c r="R41" s="9">
        <f t="shared" si="3"/>
        <v>3.4722222222220711E-5</v>
      </c>
    </row>
    <row r="42" spans="1:18" x14ac:dyDescent="0.25">
      <c r="A42" s="24" t="s">
        <v>74</v>
      </c>
      <c r="B42" s="25" t="s">
        <v>101</v>
      </c>
      <c r="C42" s="36">
        <v>28205</v>
      </c>
      <c r="D42" s="17"/>
      <c r="E42" s="17"/>
      <c r="F42" s="17"/>
      <c r="G42" s="9">
        <v>2.0196759259259258E-2</v>
      </c>
      <c r="H42" s="17"/>
      <c r="I42" s="17"/>
      <c r="J42" s="17"/>
      <c r="K42" s="17"/>
      <c r="L42" s="17"/>
      <c r="M42" s="27">
        <v>2.0324074074074074E-2</v>
      </c>
      <c r="O42" s="1" t="str">
        <f t="shared" si="0"/>
        <v>OK</v>
      </c>
      <c r="P42" s="9">
        <f t="shared" si="1"/>
        <v>2.0196759259259258E-2</v>
      </c>
      <c r="Q42" s="9">
        <f t="shared" si="2"/>
        <v>2.0324074074074074E-2</v>
      </c>
      <c r="R42" s="9">
        <f t="shared" si="3"/>
        <v>1.2731481481481621E-4</v>
      </c>
    </row>
    <row r="43" spans="1:18" x14ac:dyDescent="0.25">
      <c r="A43" s="24" t="s">
        <v>75</v>
      </c>
      <c r="B43" s="25" t="s">
        <v>105</v>
      </c>
      <c r="C43" s="36">
        <v>24255</v>
      </c>
      <c r="D43" s="17"/>
      <c r="E43" s="9">
        <v>1.6967592592592593E-2</v>
      </c>
      <c r="F43" s="17"/>
      <c r="G43" s="17"/>
      <c r="H43" s="17"/>
      <c r="I43" s="17"/>
      <c r="J43" s="17"/>
      <c r="K43" s="17"/>
      <c r="L43" s="9">
        <v>1.7499999999999998E-2</v>
      </c>
      <c r="M43" s="26"/>
      <c r="O43" s="1" t="str">
        <f t="shared" si="0"/>
        <v>OK</v>
      </c>
      <c r="P43" s="9">
        <f t="shared" si="1"/>
        <v>1.6967592592592593E-2</v>
      </c>
      <c r="Q43" s="9">
        <f t="shared" si="2"/>
        <v>1.7499999999999998E-2</v>
      </c>
      <c r="R43" s="9">
        <f t="shared" si="3"/>
        <v>5.3240740740740505E-4</v>
      </c>
    </row>
    <row r="44" spans="1:18" x14ac:dyDescent="0.25">
      <c r="A44" s="24" t="s">
        <v>76</v>
      </c>
      <c r="B44" s="25" t="s">
        <v>109</v>
      </c>
      <c r="C44" s="36">
        <v>25962</v>
      </c>
      <c r="D44" s="9">
        <v>1.6562500000000001E-2</v>
      </c>
      <c r="E44" s="17"/>
      <c r="F44" s="9">
        <v>1.6331018518518519E-2</v>
      </c>
      <c r="G44" s="17"/>
      <c r="H44" s="9">
        <v>1.5995370370370372E-2</v>
      </c>
      <c r="I44" s="17"/>
      <c r="J44" s="9">
        <v>1.6030092592592592E-2</v>
      </c>
      <c r="K44" s="17"/>
      <c r="L44" s="9">
        <v>1.5949074074074074E-2</v>
      </c>
      <c r="M44" s="26"/>
      <c r="O44" s="1" t="str">
        <f t="shared" si="0"/>
        <v>OK</v>
      </c>
      <c r="P44" s="9">
        <f t="shared" si="1"/>
        <v>1.5949074074074074E-2</v>
      </c>
      <c r="Q44" s="9">
        <f t="shared" si="2"/>
        <v>1.6562500000000001E-2</v>
      </c>
      <c r="R44" s="9">
        <f t="shared" si="3"/>
        <v>6.1342592592592698E-4</v>
      </c>
    </row>
    <row r="45" spans="1:18" x14ac:dyDescent="0.25">
      <c r="A45" s="24" t="s">
        <v>77</v>
      </c>
      <c r="B45" s="25" t="s">
        <v>108</v>
      </c>
      <c r="C45" s="36">
        <v>22428</v>
      </c>
      <c r="D45" s="17"/>
      <c r="E45" s="9">
        <v>1.9143518518518518E-2</v>
      </c>
      <c r="F45" s="17"/>
      <c r="G45" s="9">
        <v>1.9560185185185184E-2</v>
      </c>
      <c r="H45" s="17"/>
      <c r="I45" s="17"/>
      <c r="J45" s="17"/>
      <c r="K45" s="9">
        <v>1.8703703703703705E-2</v>
      </c>
      <c r="L45" s="17"/>
      <c r="M45" s="26"/>
      <c r="O45" s="1" t="str">
        <f t="shared" si="0"/>
        <v>OK</v>
      </c>
      <c r="P45" s="9">
        <f t="shared" si="1"/>
        <v>1.8703703703703705E-2</v>
      </c>
      <c r="Q45" s="9">
        <f t="shared" si="2"/>
        <v>1.9560185185185184E-2</v>
      </c>
      <c r="R45" s="9">
        <f t="shared" si="3"/>
        <v>8.564814814814789E-4</v>
      </c>
    </row>
    <row r="46" spans="1:18" x14ac:dyDescent="0.25">
      <c r="A46" s="24" t="s">
        <v>82</v>
      </c>
      <c r="B46" s="25" t="s">
        <v>110</v>
      </c>
      <c r="C46" s="36">
        <v>24533</v>
      </c>
      <c r="D46" s="17"/>
      <c r="E46" s="9">
        <v>1.9479166666666669E-2</v>
      </c>
      <c r="F46" s="17"/>
      <c r="G46" s="17"/>
      <c r="H46" s="17"/>
      <c r="I46" s="17"/>
      <c r="J46" s="9">
        <v>1.9722222222222221E-2</v>
      </c>
      <c r="K46" s="17"/>
      <c r="L46" s="17"/>
      <c r="M46" s="27">
        <v>1.9293981481481485E-2</v>
      </c>
      <c r="O46" s="1" t="str">
        <f t="shared" si="0"/>
        <v>OK</v>
      </c>
      <c r="P46" s="9">
        <f t="shared" si="1"/>
        <v>1.9293981481481485E-2</v>
      </c>
      <c r="Q46" s="9">
        <f t="shared" si="2"/>
        <v>1.9722222222222221E-2</v>
      </c>
      <c r="R46" s="9">
        <f t="shared" si="3"/>
        <v>4.2824074074073598E-4</v>
      </c>
    </row>
    <row r="47" spans="1:18" x14ac:dyDescent="0.25">
      <c r="A47" s="24" t="s">
        <v>85</v>
      </c>
      <c r="B47" s="25" t="s">
        <v>106</v>
      </c>
      <c r="C47" s="36">
        <v>31879</v>
      </c>
      <c r="D47" s="9">
        <v>1.8726851851851852E-2</v>
      </c>
      <c r="E47" s="17"/>
      <c r="F47" s="17"/>
      <c r="G47" s="17"/>
      <c r="H47" s="9">
        <v>1.4872685185185185E-2</v>
      </c>
      <c r="I47" s="17"/>
      <c r="J47" s="17"/>
      <c r="K47" s="17"/>
      <c r="L47" s="17"/>
      <c r="M47" s="27">
        <v>1.8541666666666668E-2</v>
      </c>
      <c r="O47" s="1" t="str">
        <f t="shared" si="0"/>
        <v>OK</v>
      </c>
      <c r="P47" s="9">
        <f t="shared" si="1"/>
        <v>1.4872685185185185E-2</v>
      </c>
      <c r="Q47" s="9">
        <f t="shared" si="2"/>
        <v>1.8726851851851852E-2</v>
      </c>
      <c r="R47" s="9">
        <f t="shared" si="3"/>
        <v>3.8541666666666672E-3</v>
      </c>
    </row>
    <row r="48" spans="1:18" x14ac:dyDescent="0.25">
      <c r="A48" s="24" t="s">
        <v>83</v>
      </c>
      <c r="B48" s="25" t="s">
        <v>110</v>
      </c>
      <c r="C48" s="36">
        <v>26058</v>
      </c>
      <c r="D48" s="17"/>
      <c r="E48" s="9">
        <v>1.7731481481481483E-2</v>
      </c>
      <c r="F48" s="17"/>
      <c r="G48" s="9">
        <v>1.7546296296296296E-2</v>
      </c>
      <c r="H48" s="17"/>
      <c r="I48" s="17"/>
      <c r="J48" s="17"/>
      <c r="K48" s="17"/>
      <c r="L48" s="9">
        <v>1.7523148148148149E-2</v>
      </c>
      <c r="M48" s="26"/>
      <c r="O48" s="1" t="str">
        <f t="shared" si="0"/>
        <v>OK</v>
      </c>
      <c r="P48" s="9">
        <f t="shared" si="1"/>
        <v>1.7523148148148149E-2</v>
      </c>
      <c r="Q48" s="9">
        <f t="shared" si="2"/>
        <v>1.7731481481481483E-2</v>
      </c>
      <c r="R48" s="9">
        <f t="shared" si="3"/>
        <v>2.0833333333333467E-4</v>
      </c>
    </row>
    <row r="49" spans="1:18" x14ac:dyDescent="0.25">
      <c r="A49" s="24" t="s">
        <v>84</v>
      </c>
      <c r="B49" s="25" t="s">
        <v>114</v>
      </c>
      <c r="C49" s="36">
        <v>19544</v>
      </c>
      <c r="D49" s="17"/>
      <c r="E49" s="17"/>
      <c r="F49" s="9">
        <v>1.8634259259259257E-2</v>
      </c>
      <c r="G49" s="9">
        <v>1.8599537037037036E-2</v>
      </c>
      <c r="H49" s="17"/>
      <c r="I49" s="17"/>
      <c r="J49" s="17"/>
      <c r="K49" s="17"/>
      <c r="L49" s="17"/>
      <c r="M49" s="26"/>
      <c r="O49" s="1" t="str">
        <f t="shared" si="0"/>
        <v>OK</v>
      </c>
      <c r="P49" s="9">
        <f t="shared" si="1"/>
        <v>1.8599537037037036E-2</v>
      </c>
      <c r="Q49" s="9">
        <f t="shared" si="2"/>
        <v>1.8634259259259257E-2</v>
      </c>
      <c r="R49" s="9">
        <f t="shared" si="3"/>
        <v>3.4722222222220711E-5</v>
      </c>
    </row>
    <row r="50" spans="1:18" x14ac:dyDescent="0.25">
      <c r="A50" s="24" t="s">
        <v>92</v>
      </c>
      <c r="B50" s="25" t="s">
        <v>112</v>
      </c>
      <c r="C50" s="36">
        <v>27453</v>
      </c>
      <c r="D50" s="17"/>
      <c r="E50" s="17"/>
      <c r="F50" s="17"/>
      <c r="G50" s="17"/>
      <c r="H50" s="9">
        <v>1.9409722222222221E-2</v>
      </c>
      <c r="I50" s="17"/>
      <c r="J50" s="17"/>
      <c r="K50" s="17"/>
      <c r="L50" s="17"/>
      <c r="M50" s="27">
        <v>1.8831018518518518E-2</v>
      </c>
      <c r="O50" s="1" t="str">
        <f t="shared" si="0"/>
        <v>OK</v>
      </c>
      <c r="P50" s="9">
        <f t="shared" si="1"/>
        <v>1.8831018518518518E-2</v>
      </c>
      <c r="Q50" s="9">
        <f t="shared" si="2"/>
        <v>1.9409722222222221E-2</v>
      </c>
      <c r="R50" s="9">
        <f t="shared" si="3"/>
        <v>5.787037037037028E-4</v>
      </c>
    </row>
    <row r="51" spans="1:18" x14ac:dyDescent="0.25">
      <c r="A51" s="24" t="s">
        <v>86</v>
      </c>
      <c r="B51" s="25" t="s">
        <v>107</v>
      </c>
      <c r="C51" s="36">
        <v>36151</v>
      </c>
      <c r="D51" s="17"/>
      <c r="E51" s="9">
        <v>1.8692129629629631E-2</v>
      </c>
      <c r="F51" s="17"/>
      <c r="G51" s="17"/>
      <c r="H51" s="17"/>
      <c r="I51" s="17"/>
      <c r="J51" s="9">
        <v>1.8206018518518517E-2</v>
      </c>
      <c r="K51" s="17"/>
      <c r="L51" s="17"/>
      <c r="M51" s="26"/>
      <c r="O51" s="1" t="str">
        <f t="shared" si="0"/>
        <v>OK</v>
      </c>
      <c r="P51" s="9">
        <f t="shared" si="1"/>
        <v>1.8206018518518517E-2</v>
      </c>
      <c r="Q51" s="9">
        <f t="shared" si="2"/>
        <v>1.8692129629629631E-2</v>
      </c>
      <c r="R51" s="9">
        <f t="shared" si="3"/>
        <v>4.8611111111111424E-4</v>
      </c>
    </row>
    <row r="52" spans="1:18" x14ac:dyDescent="0.25">
      <c r="A52" s="24" t="s">
        <v>90</v>
      </c>
      <c r="B52" s="25" t="s">
        <v>102</v>
      </c>
      <c r="C52" s="36">
        <v>21420</v>
      </c>
      <c r="D52" s="17"/>
      <c r="E52" s="17"/>
      <c r="F52" s="9">
        <v>1.8101851851851852E-2</v>
      </c>
      <c r="G52" s="9">
        <v>1.7939814814814815E-2</v>
      </c>
      <c r="H52" s="9">
        <v>1.8518518518518521E-2</v>
      </c>
      <c r="I52" s="9">
        <v>1.8310185185185186E-2</v>
      </c>
      <c r="J52" s="17"/>
      <c r="K52" s="17"/>
      <c r="L52" s="17"/>
      <c r="M52" s="26"/>
      <c r="O52" s="1" t="str">
        <f t="shared" si="0"/>
        <v>OK</v>
      </c>
      <c r="P52" s="9">
        <f t="shared" si="1"/>
        <v>1.7939814814814815E-2</v>
      </c>
      <c r="Q52" s="9">
        <f t="shared" si="2"/>
        <v>1.8518518518518521E-2</v>
      </c>
      <c r="R52" s="9">
        <f t="shared" si="3"/>
        <v>5.7870370370370627E-4</v>
      </c>
    </row>
    <row r="53" spans="1:18" x14ac:dyDescent="0.25">
      <c r="A53" s="24" t="s">
        <v>94</v>
      </c>
      <c r="B53" s="25" t="s">
        <v>115</v>
      </c>
      <c r="C53" s="36">
        <v>17678</v>
      </c>
      <c r="D53" s="9">
        <v>2.0324074074074074E-2</v>
      </c>
      <c r="E53" s="9">
        <v>1.9652777777777779E-2</v>
      </c>
      <c r="F53" s="9">
        <v>1.9606481481481482E-2</v>
      </c>
      <c r="G53" s="17"/>
      <c r="H53" s="17"/>
      <c r="I53" s="9">
        <v>1.9467592592592595E-2</v>
      </c>
      <c r="J53" s="9">
        <v>2.0370370370370369E-2</v>
      </c>
      <c r="K53" s="17"/>
      <c r="L53" s="17"/>
      <c r="M53" s="26"/>
      <c r="O53" s="1" t="str">
        <f t="shared" si="0"/>
        <v>OK</v>
      </c>
      <c r="P53" s="9">
        <f t="shared" si="1"/>
        <v>1.9467592592592595E-2</v>
      </c>
      <c r="Q53" s="9">
        <f t="shared" si="2"/>
        <v>2.0370370370370369E-2</v>
      </c>
      <c r="R53" s="9">
        <f t="shared" si="3"/>
        <v>9.0277777777777318E-4</v>
      </c>
    </row>
    <row r="54" spans="1:18" x14ac:dyDescent="0.25">
      <c r="A54" s="24" t="s">
        <v>95</v>
      </c>
      <c r="B54" s="25" t="s">
        <v>111</v>
      </c>
      <c r="C54" s="36">
        <v>23222</v>
      </c>
      <c r="D54" s="9">
        <v>1.8078703703703704E-2</v>
      </c>
      <c r="E54" s="17"/>
      <c r="F54" s="17"/>
      <c r="G54" s="17"/>
      <c r="H54" s="17"/>
      <c r="I54" s="9">
        <v>1.7384259259259262E-2</v>
      </c>
      <c r="J54" s="17"/>
      <c r="K54" s="17"/>
      <c r="L54" s="17"/>
      <c r="M54" s="26"/>
      <c r="O54" s="1" t="str">
        <f t="shared" si="0"/>
        <v>OK</v>
      </c>
      <c r="P54" s="9">
        <f t="shared" si="1"/>
        <v>1.7384259259259262E-2</v>
      </c>
      <c r="Q54" s="9">
        <f t="shared" si="2"/>
        <v>1.8078703703703704E-2</v>
      </c>
      <c r="R54" s="9">
        <f t="shared" si="3"/>
        <v>6.9444444444444198E-4</v>
      </c>
    </row>
    <row r="55" spans="1:18" x14ac:dyDescent="0.25">
      <c r="A55" s="24" t="s">
        <v>91</v>
      </c>
      <c r="B55" s="25" t="s">
        <v>73</v>
      </c>
      <c r="C55" s="36">
        <v>22375</v>
      </c>
      <c r="D55" s="17"/>
      <c r="E55" s="9">
        <v>1.6875000000000001E-2</v>
      </c>
      <c r="F55" s="17"/>
      <c r="G55" s="17"/>
      <c r="H55" s="17"/>
      <c r="I55" s="17"/>
      <c r="J55" s="17"/>
      <c r="K55" s="9">
        <v>1.6805555555555556E-2</v>
      </c>
      <c r="L55" s="17"/>
      <c r="M55" s="26"/>
      <c r="O55" s="1" t="str">
        <f t="shared" si="0"/>
        <v>OK</v>
      </c>
      <c r="P55" s="9">
        <f t="shared" si="1"/>
        <v>1.6805555555555556E-2</v>
      </c>
      <c r="Q55" s="9">
        <f t="shared" si="2"/>
        <v>1.6875000000000001E-2</v>
      </c>
      <c r="R55" s="9">
        <f t="shared" si="3"/>
        <v>6.9444444444444892E-5</v>
      </c>
    </row>
    <row r="56" spans="1:18" x14ac:dyDescent="0.25">
      <c r="A56" s="24" t="s">
        <v>91</v>
      </c>
      <c r="B56" s="25" t="s">
        <v>36</v>
      </c>
      <c r="C56" s="36">
        <v>22375</v>
      </c>
      <c r="D56" s="17"/>
      <c r="E56" s="9">
        <v>1.6875000000000001E-2</v>
      </c>
      <c r="F56" s="17"/>
      <c r="G56" s="17"/>
      <c r="H56" s="17"/>
      <c r="I56" s="17"/>
      <c r="J56" s="17"/>
      <c r="K56" s="9">
        <v>1.6805555555555556E-2</v>
      </c>
      <c r="L56" s="17"/>
      <c r="M56" s="26"/>
      <c r="O56" s="1" t="str">
        <f t="shared" si="0"/>
        <v>OK</v>
      </c>
      <c r="P56" s="9">
        <f t="shared" si="1"/>
        <v>1.6805555555555556E-2</v>
      </c>
      <c r="Q56" s="9">
        <f t="shared" si="2"/>
        <v>1.6875000000000001E-2</v>
      </c>
      <c r="R56" s="9">
        <f t="shared" si="3"/>
        <v>6.9444444444444892E-5</v>
      </c>
    </row>
    <row r="57" spans="1:18" x14ac:dyDescent="0.25">
      <c r="A57" s="24" t="s">
        <v>96</v>
      </c>
      <c r="B57" s="25" t="s">
        <v>117</v>
      </c>
      <c r="C57" s="36">
        <v>20297</v>
      </c>
      <c r="D57" s="17"/>
      <c r="E57" s="17"/>
      <c r="F57" s="17"/>
      <c r="G57" s="9">
        <v>1.7048611111111112E-2</v>
      </c>
      <c r="H57" s="17"/>
      <c r="I57" s="17"/>
      <c r="J57" s="17"/>
      <c r="K57" s="17"/>
      <c r="L57" s="17"/>
      <c r="M57" s="27">
        <v>1.7175925925925924E-2</v>
      </c>
      <c r="O57" s="1" t="str">
        <f t="shared" si="0"/>
        <v>OK</v>
      </c>
      <c r="P57" s="9">
        <f t="shared" si="1"/>
        <v>1.7048611111111112E-2</v>
      </c>
      <c r="Q57" s="9">
        <f t="shared" si="2"/>
        <v>1.7175925925925924E-2</v>
      </c>
      <c r="R57" s="9">
        <f t="shared" si="3"/>
        <v>1.2731481481481274E-4</v>
      </c>
    </row>
    <row r="58" spans="1:18" x14ac:dyDescent="0.25">
      <c r="A58" s="24" t="s">
        <v>98</v>
      </c>
      <c r="B58" s="25" t="s">
        <v>113</v>
      </c>
      <c r="C58" s="36">
        <v>16880</v>
      </c>
      <c r="D58" s="9">
        <v>1.9895833333333331E-2</v>
      </c>
      <c r="E58" s="9">
        <v>2.0046296296296295E-2</v>
      </c>
      <c r="F58" s="17"/>
      <c r="G58" s="17"/>
      <c r="H58" s="9">
        <v>1.9803240740740739E-2</v>
      </c>
      <c r="I58" s="17"/>
      <c r="J58" s="17"/>
      <c r="K58" s="17"/>
      <c r="L58" s="17"/>
      <c r="M58" s="26"/>
      <c r="O58" s="1" t="str">
        <f t="shared" si="0"/>
        <v>OK</v>
      </c>
      <c r="P58" s="9">
        <f t="shared" si="1"/>
        <v>1.9803240740740739E-2</v>
      </c>
      <c r="Q58" s="9">
        <f t="shared" si="2"/>
        <v>2.0046296296296295E-2</v>
      </c>
      <c r="R58" s="9">
        <f t="shared" si="3"/>
        <v>2.4305555555555539E-4</v>
      </c>
    </row>
    <row r="59" spans="1:18" x14ac:dyDescent="0.25">
      <c r="A59" s="24" t="s">
        <v>99</v>
      </c>
      <c r="B59" s="25" t="s">
        <v>116</v>
      </c>
      <c r="C59" s="36">
        <v>28169</v>
      </c>
      <c r="D59" s="17"/>
      <c r="E59" s="17"/>
      <c r="F59" s="9">
        <v>1.6400462962962964E-2</v>
      </c>
      <c r="G59" s="17"/>
      <c r="H59" s="17"/>
      <c r="I59" s="9">
        <v>1.6574074074074074E-2</v>
      </c>
      <c r="J59" s="17"/>
      <c r="K59" s="17"/>
      <c r="L59" s="17"/>
      <c r="M59" s="26"/>
      <c r="O59" s="1" t="str">
        <f t="shared" si="0"/>
        <v>OK</v>
      </c>
      <c r="P59" s="9">
        <f t="shared" si="1"/>
        <v>1.6400462962962964E-2</v>
      </c>
      <c r="Q59" s="9">
        <f t="shared" si="2"/>
        <v>1.6574074074074074E-2</v>
      </c>
      <c r="R59" s="9">
        <f t="shared" si="3"/>
        <v>1.7361111111111049E-4</v>
      </c>
    </row>
    <row r="60" spans="1:18" x14ac:dyDescent="0.25">
      <c r="A60" s="24" t="s">
        <v>103</v>
      </c>
      <c r="B60" s="25" t="s">
        <v>118</v>
      </c>
      <c r="C60" s="36">
        <v>30139</v>
      </c>
      <c r="D60" s="17"/>
      <c r="E60" s="9">
        <v>1.5717592592592592E-2</v>
      </c>
      <c r="F60" s="17"/>
      <c r="G60" s="17"/>
      <c r="H60" s="17"/>
      <c r="I60" s="17"/>
      <c r="J60" s="17"/>
      <c r="K60" s="17"/>
      <c r="L60" s="17"/>
      <c r="M60" s="26"/>
      <c r="O60" s="1" t="str">
        <f t="shared" si="0"/>
        <v>OK</v>
      </c>
      <c r="P60" s="9">
        <f t="shared" si="1"/>
        <v>1.5717592592592592E-2</v>
      </c>
      <c r="Q60" s="9">
        <f t="shared" si="2"/>
        <v>1.5717592592592592E-2</v>
      </c>
      <c r="R60" s="9">
        <f t="shared" si="3"/>
        <v>0</v>
      </c>
    </row>
    <row r="61" spans="1:18" x14ac:dyDescent="0.25">
      <c r="A61" s="24" t="s">
        <v>103</v>
      </c>
      <c r="B61" s="25" t="s">
        <v>119</v>
      </c>
      <c r="C61" s="36">
        <v>23711</v>
      </c>
      <c r="D61" s="17"/>
      <c r="E61" s="17"/>
      <c r="F61" s="17"/>
      <c r="G61" s="17"/>
      <c r="H61" s="17"/>
      <c r="I61" s="17"/>
      <c r="J61" s="17"/>
      <c r="K61" s="9">
        <v>1.7557870370370373E-2</v>
      </c>
      <c r="L61" s="9">
        <v>1.7685185185185182E-2</v>
      </c>
      <c r="M61" s="26"/>
      <c r="O61" s="1" t="str">
        <f t="shared" si="0"/>
        <v>OK</v>
      </c>
      <c r="P61" s="9">
        <f t="shared" si="1"/>
        <v>1.7557870370370373E-2</v>
      </c>
      <c r="Q61" s="9">
        <f t="shared" si="2"/>
        <v>1.7685185185185182E-2</v>
      </c>
      <c r="R61" s="9">
        <f t="shared" si="3"/>
        <v>1.2731481481480927E-4</v>
      </c>
    </row>
    <row r="62" spans="1:18" x14ac:dyDescent="0.25">
      <c r="A62" s="28" t="s">
        <v>104</v>
      </c>
      <c r="B62" s="29" t="s">
        <v>120</v>
      </c>
      <c r="C62" s="37">
        <v>17340</v>
      </c>
      <c r="D62" s="30"/>
      <c r="E62" s="30"/>
      <c r="F62" s="30"/>
      <c r="G62" s="30"/>
      <c r="H62" s="31">
        <v>1.7407407407407406E-2</v>
      </c>
      <c r="I62" s="30"/>
      <c r="J62" s="30"/>
      <c r="K62" s="30"/>
      <c r="L62" s="30"/>
      <c r="M62" s="32">
        <v>1.6886574074074075E-2</v>
      </c>
      <c r="O62" s="1" t="str">
        <f t="shared" si="0"/>
        <v>OK</v>
      </c>
      <c r="P62" s="9">
        <f t="shared" si="1"/>
        <v>1.6886574074074075E-2</v>
      </c>
      <c r="Q62" s="9">
        <f t="shared" si="2"/>
        <v>1.7407407407407406E-2</v>
      </c>
      <c r="R62" s="9">
        <f t="shared" si="3"/>
        <v>5.2083333333333148E-4</v>
      </c>
    </row>
    <row r="64" spans="1:18" x14ac:dyDescent="0.25">
      <c r="D64" s="1">
        <f>COUNT(D5:D62)</f>
        <v>16</v>
      </c>
      <c r="E64" s="1">
        <f t="shared" ref="E64:M64" si="4">COUNT(E5:E62)</f>
        <v>19</v>
      </c>
      <c r="F64" s="1">
        <f t="shared" si="4"/>
        <v>18</v>
      </c>
      <c r="G64" s="1">
        <f t="shared" si="4"/>
        <v>20</v>
      </c>
      <c r="H64" s="1">
        <f t="shared" si="4"/>
        <v>18</v>
      </c>
      <c r="I64" s="1">
        <f t="shared" si="4"/>
        <v>17</v>
      </c>
      <c r="J64" s="1">
        <f t="shared" si="4"/>
        <v>17</v>
      </c>
      <c r="K64" s="1">
        <f t="shared" si="4"/>
        <v>18</v>
      </c>
      <c r="L64" s="1">
        <f t="shared" si="4"/>
        <v>17</v>
      </c>
      <c r="M64" s="1">
        <f t="shared" si="4"/>
        <v>17</v>
      </c>
    </row>
    <row r="67" spans="1:13" x14ac:dyDescent="0.25">
      <c r="A67" s="14" t="s">
        <v>145</v>
      </c>
    </row>
    <row r="68" spans="1:13" x14ac:dyDescent="0.25">
      <c r="A68" t="s">
        <v>146</v>
      </c>
      <c r="D68" s="1" t="str">
        <f>IF(D64&lt;=20,"OK","Check")</f>
        <v>OK</v>
      </c>
      <c r="E68" s="1" t="str">
        <f t="shared" ref="E68:M68" si="5">IF(E64&lt;=20,"OK","Check")</f>
        <v>OK</v>
      </c>
      <c r="F68" s="1" t="str">
        <f t="shared" si="5"/>
        <v>OK</v>
      </c>
      <c r="G68" s="1" t="str">
        <f t="shared" si="5"/>
        <v>OK</v>
      </c>
      <c r="H68" s="1" t="str">
        <f t="shared" si="5"/>
        <v>OK</v>
      </c>
      <c r="I68" s="1" t="str">
        <f t="shared" si="5"/>
        <v>OK</v>
      </c>
      <c r="J68" s="1" t="str">
        <f t="shared" si="5"/>
        <v>OK</v>
      </c>
      <c r="K68" s="1" t="str">
        <f t="shared" si="5"/>
        <v>OK</v>
      </c>
      <c r="L68" s="1" t="str">
        <f t="shared" si="5"/>
        <v>OK</v>
      </c>
      <c r="M68" s="1" t="str">
        <f t="shared" si="5"/>
        <v>OK</v>
      </c>
    </row>
    <row r="69" spans="1:13" x14ac:dyDescent="0.25">
      <c r="A69" t="s">
        <v>147</v>
      </c>
      <c r="E69" s="38" t="s">
        <v>148</v>
      </c>
    </row>
    <row r="70" spans="1:13" ht="15.75" x14ac:dyDescent="0.25">
      <c r="A70" t="s">
        <v>385</v>
      </c>
      <c r="D70" s="11">
        <f>COUNTA(A5:A62)</f>
        <v>58</v>
      </c>
      <c r="E70" s="113" t="s">
        <v>386</v>
      </c>
    </row>
    <row r="71" spans="1:13" x14ac:dyDescent="0.25">
      <c r="A71" t="s">
        <v>155</v>
      </c>
      <c r="D71" s="9">
        <f>MIN(D5:M62)</f>
        <v>1.4814814814814814E-2</v>
      </c>
      <c r="E71" s="1" t="s">
        <v>221</v>
      </c>
      <c r="F71" s="1" t="s">
        <v>222</v>
      </c>
    </row>
    <row r="72" spans="1:13" x14ac:dyDescent="0.25">
      <c r="A72" t="s">
        <v>154</v>
      </c>
      <c r="D72" s="9">
        <f>MAX(D5:M62)</f>
        <v>2.2476851851851855E-2</v>
      </c>
      <c r="E72" s="1" t="s">
        <v>221</v>
      </c>
      <c r="F72" s="1" t="s">
        <v>223</v>
      </c>
    </row>
    <row r="73" spans="1:13" x14ac:dyDescent="0.25">
      <c r="A73" t="s">
        <v>163</v>
      </c>
      <c r="D73" s="9"/>
      <c r="E73" s="38" t="s">
        <v>164</v>
      </c>
    </row>
    <row r="75" spans="1:13" x14ac:dyDescent="0.25">
      <c r="A75" t="s">
        <v>153</v>
      </c>
    </row>
    <row r="77" spans="1:13" x14ac:dyDescent="0.25">
      <c r="A77" s="14" t="s">
        <v>149</v>
      </c>
    </row>
    <row r="78" spans="1:13" x14ac:dyDescent="0.25">
      <c r="A78" t="s">
        <v>353</v>
      </c>
    </row>
    <row r="79" spans="1:13" x14ac:dyDescent="0.25">
      <c r="A79" t="s">
        <v>156</v>
      </c>
    </row>
  </sheetData>
  <pageMargins left="0.7" right="0.7" top="0.75" bottom="0.75" header="0.3" footer="0.3"/>
  <pageSetup orientation="portrait" r:id="rId1"/>
  <ignoredErrors>
    <ignoredError sqref="O5 O6:O23 O24:O62 P5:Q62"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147"/>
  <sheetViews>
    <sheetView workbookViewId="0">
      <selection activeCell="C21" sqref="C21"/>
    </sheetView>
  </sheetViews>
  <sheetFormatPr defaultColWidth="8.85546875" defaultRowHeight="15" x14ac:dyDescent="0.25"/>
  <cols>
    <col min="2" max="2" width="10" customWidth="1"/>
    <col min="8" max="8" width="10.7109375" bestFit="1" customWidth="1"/>
  </cols>
  <sheetData>
    <row r="2" spans="1:10" x14ac:dyDescent="0.25">
      <c r="A2" s="14" t="s">
        <v>132</v>
      </c>
    </row>
    <row r="4" spans="1:10" x14ac:dyDescent="0.25">
      <c r="A4" t="s">
        <v>128</v>
      </c>
      <c r="F4" s="1">
        <v>4</v>
      </c>
      <c r="G4" s="112" t="s">
        <v>357</v>
      </c>
    </row>
    <row r="5" spans="1:10" x14ac:dyDescent="0.25">
      <c r="A5" t="s">
        <v>128</v>
      </c>
      <c r="F5" s="1">
        <v>6</v>
      </c>
      <c r="G5" s="112" t="s">
        <v>358</v>
      </c>
    </row>
    <row r="8" spans="1:10" x14ac:dyDescent="0.25">
      <c r="A8" s="14" t="s">
        <v>133</v>
      </c>
      <c r="B8" s="112" t="s">
        <v>360</v>
      </c>
      <c r="F8" s="2" t="s">
        <v>138</v>
      </c>
      <c r="H8" s="8">
        <v>42795</v>
      </c>
      <c r="J8" s="112" t="s">
        <v>359</v>
      </c>
    </row>
    <row r="10" spans="1:10" x14ac:dyDescent="0.25">
      <c r="A10" s="3" t="s">
        <v>134</v>
      </c>
      <c r="B10" s="3" t="s">
        <v>135</v>
      </c>
      <c r="C10" s="3" t="s">
        <v>137</v>
      </c>
      <c r="D10" s="1"/>
      <c r="F10" s="18" t="s">
        <v>166</v>
      </c>
    </row>
    <row r="11" spans="1:10" x14ac:dyDescent="0.25">
      <c r="A11" s="1">
        <v>40</v>
      </c>
      <c r="B11" s="10">
        <v>1.7361111111111112E-2</v>
      </c>
      <c r="C11" s="10">
        <v>1.273148148148148E-4</v>
      </c>
      <c r="D11" s="1"/>
    </row>
    <row r="12" spans="1:10" x14ac:dyDescent="0.25">
      <c r="A12" s="1">
        <v>41</v>
      </c>
      <c r="B12" s="10">
        <f>B11+C11</f>
        <v>1.7488425925925928E-2</v>
      </c>
      <c r="C12" s="10">
        <v>1.273148148148148E-4</v>
      </c>
      <c r="D12" s="1"/>
      <c r="F12" t="s">
        <v>361</v>
      </c>
      <c r="I12" s="18">
        <v>18</v>
      </c>
      <c r="J12" s="112" t="s">
        <v>363</v>
      </c>
    </row>
    <row r="13" spans="1:10" x14ac:dyDescent="0.25">
      <c r="A13" s="1">
        <v>42</v>
      </c>
      <c r="B13" s="10">
        <f t="shared" ref="B13:B51" si="0">B12+C12</f>
        <v>1.7615740740740744E-2</v>
      </c>
      <c r="C13" s="10">
        <v>1.273148148148148E-4</v>
      </c>
      <c r="D13" s="1"/>
      <c r="F13" t="s">
        <v>362</v>
      </c>
      <c r="I13" s="18">
        <v>80</v>
      </c>
      <c r="J13" s="112" t="s">
        <v>364</v>
      </c>
    </row>
    <row r="14" spans="1:10" x14ac:dyDescent="0.25">
      <c r="A14" s="1">
        <v>43</v>
      </c>
      <c r="B14" s="10">
        <f t="shared" si="0"/>
        <v>1.7743055555555561E-2</v>
      </c>
      <c r="C14" s="10">
        <v>1.273148148148148E-4</v>
      </c>
      <c r="D14" s="1"/>
    </row>
    <row r="15" spans="1:10" x14ac:dyDescent="0.25">
      <c r="A15" s="1">
        <v>44</v>
      </c>
      <c r="B15" s="10">
        <f t="shared" si="0"/>
        <v>1.7870370370370377E-2</v>
      </c>
      <c r="C15" s="10">
        <v>1.273148148148148E-4</v>
      </c>
      <c r="D15" s="1"/>
    </row>
    <row r="16" spans="1:10" x14ac:dyDescent="0.25">
      <c r="A16" s="1">
        <v>45</v>
      </c>
      <c r="B16" s="10">
        <f t="shared" si="0"/>
        <v>1.7997685185185193E-2</v>
      </c>
      <c r="C16" s="10">
        <v>1.273148148148148E-4</v>
      </c>
      <c r="D16" s="1"/>
    </row>
    <row r="17" spans="1:4" x14ac:dyDescent="0.25">
      <c r="A17" s="1">
        <v>46</v>
      </c>
      <c r="B17" s="10">
        <f t="shared" si="0"/>
        <v>1.8125000000000009E-2</v>
      </c>
      <c r="C17" s="10">
        <v>1.273148148148148E-4</v>
      </c>
      <c r="D17" s="1"/>
    </row>
    <row r="18" spans="1:4" x14ac:dyDescent="0.25">
      <c r="A18" s="1">
        <v>47</v>
      </c>
      <c r="B18" s="10">
        <f t="shared" si="0"/>
        <v>1.8252314814814825E-2</v>
      </c>
      <c r="C18" s="10">
        <v>1.273148148148148E-4</v>
      </c>
      <c r="D18" s="1"/>
    </row>
    <row r="19" spans="1:4" x14ac:dyDescent="0.25">
      <c r="A19" s="1">
        <v>48</v>
      </c>
      <c r="B19" s="10">
        <f t="shared" si="0"/>
        <v>1.8379629629629642E-2</v>
      </c>
      <c r="C19" s="10">
        <v>1.273148148148148E-4</v>
      </c>
      <c r="D19" s="1"/>
    </row>
    <row r="20" spans="1:4" x14ac:dyDescent="0.25">
      <c r="A20" s="1">
        <v>49</v>
      </c>
      <c r="B20" s="10">
        <f t="shared" si="0"/>
        <v>1.8506944444444458E-2</v>
      </c>
      <c r="C20" s="10">
        <v>1.273148148148148E-4</v>
      </c>
      <c r="D20" s="1"/>
    </row>
    <row r="21" spans="1:4" x14ac:dyDescent="0.25">
      <c r="A21" s="1">
        <v>50</v>
      </c>
      <c r="B21" s="10">
        <f>B20+C20</f>
        <v>1.8634259259259274E-2</v>
      </c>
      <c r="C21" s="10">
        <v>1.3888888888888889E-4</v>
      </c>
      <c r="D21" s="1"/>
    </row>
    <row r="22" spans="1:4" x14ac:dyDescent="0.25">
      <c r="A22" s="1">
        <v>51</v>
      </c>
      <c r="B22" s="10">
        <f t="shared" si="0"/>
        <v>1.8773148148148164E-2</v>
      </c>
      <c r="C22" s="10">
        <v>1.3888888888888889E-4</v>
      </c>
      <c r="D22" s="1"/>
    </row>
    <row r="23" spans="1:4" x14ac:dyDescent="0.25">
      <c r="A23" s="1">
        <v>52</v>
      </c>
      <c r="B23" s="10">
        <f t="shared" si="0"/>
        <v>1.8912037037037054E-2</v>
      </c>
      <c r="C23" s="10">
        <v>1.3888888888888889E-4</v>
      </c>
      <c r="D23" s="1"/>
    </row>
    <row r="24" spans="1:4" x14ac:dyDescent="0.25">
      <c r="A24" s="1">
        <v>53</v>
      </c>
      <c r="B24" s="10">
        <f t="shared" si="0"/>
        <v>1.9050925925925943E-2</v>
      </c>
      <c r="C24" s="10">
        <v>1.3888888888888889E-4</v>
      </c>
      <c r="D24" s="1"/>
    </row>
    <row r="25" spans="1:4" x14ac:dyDescent="0.25">
      <c r="A25" s="1">
        <v>54</v>
      </c>
      <c r="B25" s="10">
        <f t="shared" si="0"/>
        <v>1.9189814814814833E-2</v>
      </c>
      <c r="C25" s="10">
        <v>1.3888888888888889E-4</v>
      </c>
      <c r="D25" s="1"/>
    </row>
    <row r="26" spans="1:4" x14ac:dyDescent="0.25">
      <c r="A26" s="1">
        <v>55</v>
      </c>
      <c r="B26" s="10">
        <f t="shared" si="0"/>
        <v>1.9328703703703723E-2</v>
      </c>
      <c r="C26" s="10">
        <v>1.3888888888888889E-4</v>
      </c>
      <c r="D26" s="1"/>
    </row>
    <row r="27" spans="1:4" x14ac:dyDescent="0.25">
      <c r="A27" s="1">
        <v>56</v>
      </c>
      <c r="B27" s="10">
        <f t="shared" si="0"/>
        <v>1.9467592592592613E-2</v>
      </c>
      <c r="C27" s="10">
        <v>1.3888888888888889E-4</v>
      </c>
      <c r="D27" s="1"/>
    </row>
    <row r="28" spans="1:4" x14ac:dyDescent="0.25">
      <c r="A28" s="1">
        <v>57</v>
      </c>
      <c r="B28" s="10">
        <f t="shared" si="0"/>
        <v>1.9606481481481502E-2</v>
      </c>
      <c r="C28" s="10">
        <v>1.3888888888888889E-4</v>
      </c>
      <c r="D28" s="1"/>
    </row>
    <row r="29" spans="1:4" x14ac:dyDescent="0.25">
      <c r="A29" s="1">
        <v>58</v>
      </c>
      <c r="B29" s="10">
        <f t="shared" si="0"/>
        <v>1.9745370370370392E-2</v>
      </c>
      <c r="C29" s="10">
        <v>1.3888888888888889E-4</v>
      </c>
      <c r="D29" s="1"/>
    </row>
    <row r="30" spans="1:4" x14ac:dyDescent="0.25">
      <c r="A30" s="1">
        <v>59</v>
      </c>
      <c r="B30" s="10">
        <f t="shared" si="0"/>
        <v>1.9884259259259282E-2</v>
      </c>
      <c r="C30" s="10">
        <v>1.3888888888888889E-4</v>
      </c>
      <c r="D30" s="1"/>
    </row>
    <row r="31" spans="1:4" x14ac:dyDescent="0.25">
      <c r="A31" s="1">
        <v>60</v>
      </c>
      <c r="B31" s="10">
        <f t="shared" si="0"/>
        <v>2.0023148148148172E-2</v>
      </c>
      <c r="C31" s="10">
        <v>1.5046296296296297E-4</v>
      </c>
      <c r="D31" s="1"/>
    </row>
    <row r="32" spans="1:4" x14ac:dyDescent="0.25">
      <c r="A32" s="1">
        <v>61</v>
      </c>
      <c r="B32" s="10">
        <f t="shared" si="0"/>
        <v>2.0173611111111135E-2</v>
      </c>
      <c r="C32" s="10">
        <v>1.5046296296296297E-4</v>
      </c>
      <c r="D32" s="1"/>
    </row>
    <row r="33" spans="1:4" x14ac:dyDescent="0.25">
      <c r="A33" s="1">
        <v>62</v>
      </c>
      <c r="B33" s="10">
        <f t="shared" si="0"/>
        <v>2.0324074074074099E-2</v>
      </c>
      <c r="C33" s="10">
        <v>1.5046296296296297E-4</v>
      </c>
      <c r="D33" s="1"/>
    </row>
    <row r="34" spans="1:4" x14ac:dyDescent="0.25">
      <c r="A34" s="1">
        <v>63</v>
      </c>
      <c r="B34" s="10">
        <f t="shared" si="0"/>
        <v>2.0474537037037062E-2</v>
      </c>
      <c r="C34" s="10">
        <v>1.5046296296296297E-4</v>
      </c>
      <c r="D34" s="1"/>
    </row>
    <row r="35" spans="1:4" x14ac:dyDescent="0.25">
      <c r="A35" s="1">
        <v>64</v>
      </c>
      <c r="B35" s="10">
        <f t="shared" si="0"/>
        <v>2.0625000000000025E-2</v>
      </c>
      <c r="C35" s="10">
        <v>1.5046296296296297E-4</v>
      </c>
      <c r="D35" s="1"/>
    </row>
    <row r="36" spans="1:4" x14ac:dyDescent="0.25">
      <c r="A36" s="1">
        <v>65</v>
      </c>
      <c r="B36" s="10">
        <f t="shared" si="0"/>
        <v>2.0775462962962989E-2</v>
      </c>
      <c r="C36" s="10">
        <v>1.5046296296296297E-4</v>
      </c>
      <c r="D36" s="1"/>
    </row>
    <row r="37" spans="1:4" x14ac:dyDescent="0.25">
      <c r="A37" s="1">
        <v>66</v>
      </c>
      <c r="B37" s="10">
        <f t="shared" si="0"/>
        <v>2.0925925925925952E-2</v>
      </c>
      <c r="C37" s="10">
        <v>1.5046296296296297E-4</v>
      </c>
      <c r="D37" s="1"/>
    </row>
    <row r="38" spans="1:4" x14ac:dyDescent="0.25">
      <c r="A38" s="1">
        <v>67</v>
      </c>
      <c r="B38" s="10">
        <f t="shared" si="0"/>
        <v>2.1076388888888915E-2</v>
      </c>
      <c r="C38" s="10">
        <v>1.5046296296296297E-4</v>
      </c>
      <c r="D38" s="1"/>
    </row>
    <row r="39" spans="1:4" x14ac:dyDescent="0.25">
      <c r="A39" s="1">
        <v>68</v>
      </c>
      <c r="B39" s="10">
        <f t="shared" si="0"/>
        <v>2.1226851851851879E-2</v>
      </c>
      <c r="C39" s="10">
        <v>1.5046296296296297E-4</v>
      </c>
      <c r="D39" s="1"/>
    </row>
    <row r="40" spans="1:4" x14ac:dyDescent="0.25">
      <c r="A40" s="1">
        <v>69</v>
      </c>
      <c r="B40" s="10">
        <f t="shared" si="0"/>
        <v>2.1377314814814842E-2</v>
      </c>
      <c r="C40" s="10">
        <v>1.5046296296296297E-4</v>
      </c>
      <c r="D40" s="1"/>
    </row>
    <row r="41" spans="1:4" x14ac:dyDescent="0.25">
      <c r="A41" s="1">
        <v>70</v>
      </c>
      <c r="B41" s="10">
        <f t="shared" si="0"/>
        <v>2.1527777777777805E-2</v>
      </c>
      <c r="C41" s="10">
        <v>1.6203703703703703E-4</v>
      </c>
      <c r="D41" s="1"/>
    </row>
    <row r="42" spans="1:4" x14ac:dyDescent="0.25">
      <c r="A42" s="1">
        <v>71</v>
      </c>
      <c r="B42" s="10">
        <f t="shared" si="0"/>
        <v>2.1689814814814842E-2</v>
      </c>
      <c r="C42" s="10">
        <v>1.6203703703703703E-4</v>
      </c>
      <c r="D42" s="1"/>
    </row>
    <row r="43" spans="1:4" x14ac:dyDescent="0.25">
      <c r="A43" s="1">
        <v>72</v>
      </c>
      <c r="B43" s="10">
        <f t="shared" si="0"/>
        <v>2.1851851851851879E-2</v>
      </c>
      <c r="C43" s="10">
        <v>1.6203703703703703E-4</v>
      </c>
      <c r="D43" s="1"/>
    </row>
    <row r="44" spans="1:4" x14ac:dyDescent="0.25">
      <c r="A44" s="1">
        <v>73</v>
      </c>
      <c r="B44" s="10">
        <f t="shared" si="0"/>
        <v>2.2013888888888916E-2</v>
      </c>
      <c r="C44" s="10">
        <v>1.6203703703703703E-4</v>
      </c>
      <c r="D44" s="1"/>
    </row>
    <row r="45" spans="1:4" x14ac:dyDescent="0.25">
      <c r="A45" s="1">
        <v>74</v>
      </c>
      <c r="B45" s="10">
        <f t="shared" si="0"/>
        <v>2.2175925925925953E-2</v>
      </c>
      <c r="C45" s="10">
        <v>1.6203703703703703E-4</v>
      </c>
      <c r="D45" s="1"/>
    </row>
    <row r="46" spans="1:4" x14ac:dyDescent="0.25">
      <c r="A46" s="1">
        <v>75</v>
      </c>
      <c r="B46" s="10">
        <f t="shared" si="0"/>
        <v>2.233796296296299E-2</v>
      </c>
      <c r="C46" s="10">
        <v>1.6203703703703703E-4</v>
      </c>
      <c r="D46" s="1"/>
    </row>
    <row r="47" spans="1:4" x14ac:dyDescent="0.25">
      <c r="A47" s="1">
        <v>76</v>
      </c>
      <c r="B47" s="10">
        <f t="shared" si="0"/>
        <v>2.2500000000000027E-2</v>
      </c>
      <c r="C47" s="10">
        <v>1.6203703703703703E-4</v>
      </c>
      <c r="D47" s="1"/>
    </row>
    <row r="48" spans="1:4" x14ac:dyDescent="0.25">
      <c r="A48" s="1">
        <v>77</v>
      </c>
      <c r="B48" s="10">
        <f t="shared" si="0"/>
        <v>2.2662037037037064E-2</v>
      </c>
      <c r="C48" s="10">
        <v>1.6203703703703703E-4</v>
      </c>
      <c r="D48" s="1"/>
    </row>
    <row r="49" spans="1:4" x14ac:dyDescent="0.25">
      <c r="A49" s="1">
        <v>78</v>
      </c>
      <c r="B49" s="10">
        <f t="shared" si="0"/>
        <v>2.2824074074074101E-2</v>
      </c>
      <c r="C49" s="10">
        <v>1.6203703703703703E-4</v>
      </c>
      <c r="D49" s="1"/>
    </row>
    <row r="50" spans="1:4" x14ac:dyDescent="0.25">
      <c r="A50" s="1">
        <v>79</v>
      </c>
      <c r="B50" s="10">
        <f t="shared" si="0"/>
        <v>2.2986111111111138E-2</v>
      </c>
      <c r="C50" s="10">
        <v>1.6203703703703703E-4</v>
      </c>
      <c r="D50" s="1"/>
    </row>
    <row r="51" spans="1:4" x14ac:dyDescent="0.25">
      <c r="A51" s="1">
        <v>80</v>
      </c>
      <c r="B51" s="10">
        <f t="shared" si="0"/>
        <v>2.3148148148148175E-2</v>
      </c>
      <c r="C51" s="10">
        <v>1.6203703703703703E-4</v>
      </c>
      <c r="D51" s="1"/>
    </row>
    <row r="52" spans="1:4" x14ac:dyDescent="0.25">
      <c r="A52" s="1"/>
      <c r="B52" s="1"/>
    </row>
    <row r="53" spans="1:4" x14ac:dyDescent="0.25">
      <c r="A53" s="1"/>
      <c r="B53" s="1"/>
    </row>
    <row r="54" spans="1:4" x14ac:dyDescent="0.25">
      <c r="A54" s="1"/>
      <c r="B54" s="1"/>
    </row>
    <row r="55" spans="1:4" x14ac:dyDescent="0.25">
      <c r="A55" s="1"/>
      <c r="B55" s="1"/>
    </row>
    <row r="56" spans="1:4" x14ac:dyDescent="0.25">
      <c r="A56" s="1"/>
      <c r="B56" s="1"/>
    </row>
    <row r="57" spans="1:4" x14ac:dyDescent="0.25">
      <c r="A57" s="1"/>
      <c r="B57" s="1"/>
    </row>
    <row r="58" spans="1:4" x14ac:dyDescent="0.25">
      <c r="A58" s="1"/>
      <c r="B58" s="1"/>
    </row>
    <row r="59" spans="1:4" x14ac:dyDescent="0.25">
      <c r="A59" s="1"/>
      <c r="B59" s="1"/>
    </row>
    <row r="60" spans="1:4" x14ac:dyDescent="0.25">
      <c r="A60" s="1"/>
      <c r="B60" s="1"/>
    </row>
    <row r="61" spans="1:4" x14ac:dyDescent="0.25">
      <c r="A61" s="1"/>
      <c r="B61" s="1"/>
    </row>
    <row r="62" spans="1:4" x14ac:dyDescent="0.25">
      <c r="A62" s="1"/>
      <c r="B62" s="1"/>
    </row>
    <row r="63" spans="1:4" x14ac:dyDescent="0.25">
      <c r="A63" s="1"/>
      <c r="B63" s="1"/>
    </row>
    <row r="64" spans="1:4" x14ac:dyDescent="0.25">
      <c r="A64" s="1"/>
      <c r="B64" s="1"/>
    </row>
    <row r="65" spans="1:2" x14ac:dyDescent="0.25">
      <c r="A65" s="1"/>
      <c r="B65" s="1"/>
    </row>
    <row r="66" spans="1:2" x14ac:dyDescent="0.25">
      <c r="A66" s="1"/>
      <c r="B66" s="1"/>
    </row>
    <row r="67" spans="1:2" x14ac:dyDescent="0.25">
      <c r="A67" s="1"/>
      <c r="B67" s="1"/>
    </row>
    <row r="68" spans="1:2" x14ac:dyDescent="0.25">
      <c r="A68" s="1"/>
      <c r="B68" s="1"/>
    </row>
    <row r="69" spans="1:2" x14ac:dyDescent="0.25">
      <c r="A69" s="1"/>
      <c r="B69" s="1"/>
    </row>
    <row r="70" spans="1:2" x14ac:dyDescent="0.25">
      <c r="A70" s="1"/>
      <c r="B70" s="1"/>
    </row>
    <row r="71" spans="1:2" x14ac:dyDescent="0.25">
      <c r="A71" s="1"/>
      <c r="B71" s="1"/>
    </row>
    <row r="72" spans="1:2" x14ac:dyDescent="0.25">
      <c r="A72" s="1"/>
      <c r="B72" s="1"/>
    </row>
    <row r="73" spans="1:2" x14ac:dyDescent="0.25">
      <c r="A73" s="1"/>
      <c r="B73" s="1"/>
    </row>
    <row r="74" spans="1:2" x14ac:dyDescent="0.25">
      <c r="A74" s="1"/>
      <c r="B74" s="1"/>
    </row>
    <row r="75" spans="1:2" x14ac:dyDescent="0.25">
      <c r="A75" s="1"/>
      <c r="B75" s="1"/>
    </row>
    <row r="76" spans="1:2" x14ac:dyDescent="0.25">
      <c r="A76" s="1"/>
      <c r="B76" s="1"/>
    </row>
    <row r="77" spans="1:2" x14ac:dyDescent="0.25">
      <c r="A77" s="1"/>
      <c r="B77" s="1"/>
    </row>
    <row r="78" spans="1:2" x14ac:dyDescent="0.25">
      <c r="A78" s="1"/>
      <c r="B78" s="1"/>
    </row>
    <row r="79" spans="1:2" x14ac:dyDescent="0.25">
      <c r="A79" s="1"/>
      <c r="B79" s="1"/>
    </row>
    <row r="80" spans="1:2" x14ac:dyDescent="0.25">
      <c r="A80" s="1"/>
      <c r="B80" s="1"/>
    </row>
    <row r="81" spans="1:2" x14ac:dyDescent="0.25">
      <c r="A81" s="1"/>
      <c r="B81" s="1"/>
    </row>
    <row r="82" spans="1:2" x14ac:dyDescent="0.25">
      <c r="A82" s="1"/>
      <c r="B82" s="1"/>
    </row>
    <row r="83" spans="1:2" x14ac:dyDescent="0.25">
      <c r="A83" s="1"/>
      <c r="B83" s="1"/>
    </row>
    <row r="84" spans="1:2" x14ac:dyDescent="0.25">
      <c r="A84" s="1"/>
      <c r="B84" s="1"/>
    </row>
    <row r="85" spans="1:2" x14ac:dyDescent="0.25">
      <c r="A85" s="1"/>
      <c r="B85" s="1"/>
    </row>
    <row r="86" spans="1:2" x14ac:dyDescent="0.25">
      <c r="A86" s="1"/>
      <c r="B86" s="1"/>
    </row>
    <row r="87" spans="1:2" x14ac:dyDescent="0.25">
      <c r="A87" s="1"/>
      <c r="B87" s="1"/>
    </row>
    <row r="88" spans="1:2" x14ac:dyDescent="0.25">
      <c r="A88" s="1"/>
      <c r="B88" s="1"/>
    </row>
    <row r="89" spans="1:2" x14ac:dyDescent="0.25">
      <c r="A89" s="1"/>
      <c r="B89" s="1"/>
    </row>
    <row r="90" spans="1:2" x14ac:dyDescent="0.25">
      <c r="A90" s="1"/>
      <c r="B90" s="1"/>
    </row>
    <row r="91" spans="1:2" x14ac:dyDescent="0.25">
      <c r="A91" s="1"/>
      <c r="B91" s="1"/>
    </row>
    <row r="92" spans="1:2" x14ac:dyDescent="0.25">
      <c r="A92" s="1"/>
      <c r="B92" s="1"/>
    </row>
    <row r="93" spans="1:2" x14ac:dyDescent="0.25">
      <c r="A93" s="1"/>
      <c r="B93" s="1"/>
    </row>
    <row r="94" spans="1:2" x14ac:dyDescent="0.25">
      <c r="A94" s="1"/>
      <c r="B94" s="1"/>
    </row>
    <row r="95" spans="1:2" x14ac:dyDescent="0.25">
      <c r="A95" s="1"/>
      <c r="B95" s="1"/>
    </row>
    <row r="96" spans="1:2" x14ac:dyDescent="0.25">
      <c r="A96" s="1"/>
      <c r="B96" s="1"/>
    </row>
    <row r="97" spans="1:2" x14ac:dyDescent="0.25">
      <c r="A97" s="1"/>
      <c r="B97" s="1"/>
    </row>
    <row r="98" spans="1:2" x14ac:dyDescent="0.25">
      <c r="A98" s="1"/>
      <c r="B98" s="1"/>
    </row>
    <row r="99" spans="1:2" x14ac:dyDescent="0.25">
      <c r="A99" s="1"/>
      <c r="B99" s="1"/>
    </row>
    <row r="100" spans="1:2" x14ac:dyDescent="0.25">
      <c r="A100" s="1"/>
      <c r="B100" s="1"/>
    </row>
    <row r="101" spans="1:2" x14ac:dyDescent="0.25">
      <c r="A101" s="1"/>
      <c r="B101" s="1"/>
    </row>
    <row r="102" spans="1:2" x14ac:dyDescent="0.25">
      <c r="A102" s="1"/>
      <c r="B102" s="1"/>
    </row>
    <row r="103" spans="1:2" x14ac:dyDescent="0.25">
      <c r="A103" s="1"/>
      <c r="B103" s="1"/>
    </row>
    <row r="104" spans="1:2" x14ac:dyDescent="0.25">
      <c r="A104" s="1"/>
      <c r="B104" s="1"/>
    </row>
    <row r="105" spans="1:2" x14ac:dyDescent="0.25">
      <c r="A105" s="1"/>
      <c r="B105" s="1"/>
    </row>
    <row r="106" spans="1:2" x14ac:dyDescent="0.25">
      <c r="A106" s="1"/>
      <c r="B106" s="1"/>
    </row>
    <row r="107" spans="1:2" x14ac:dyDescent="0.25">
      <c r="A107" s="1"/>
      <c r="B107" s="1"/>
    </row>
    <row r="108" spans="1:2" x14ac:dyDescent="0.25">
      <c r="A108" s="1"/>
      <c r="B108" s="1"/>
    </row>
    <row r="109" spans="1:2" x14ac:dyDescent="0.25">
      <c r="A109" s="1"/>
      <c r="B109" s="1"/>
    </row>
    <row r="110" spans="1:2" x14ac:dyDescent="0.25">
      <c r="A110" s="1"/>
      <c r="B110" s="1"/>
    </row>
    <row r="111" spans="1:2" x14ac:dyDescent="0.25">
      <c r="A111" s="1"/>
      <c r="B111" s="1"/>
    </row>
    <row r="112" spans="1:2" x14ac:dyDescent="0.25">
      <c r="A112" s="1"/>
      <c r="B112" s="1"/>
    </row>
    <row r="113" spans="1:2" x14ac:dyDescent="0.25">
      <c r="A113" s="1"/>
      <c r="B113" s="1"/>
    </row>
    <row r="114" spans="1:2" x14ac:dyDescent="0.25">
      <c r="A114" s="1"/>
      <c r="B114" s="1"/>
    </row>
    <row r="115" spans="1:2" x14ac:dyDescent="0.25">
      <c r="A115" s="1"/>
      <c r="B115" s="1"/>
    </row>
    <row r="116" spans="1:2" x14ac:dyDescent="0.25">
      <c r="A116" s="1"/>
      <c r="B116" s="1"/>
    </row>
    <row r="117" spans="1:2" x14ac:dyDescent="0.25">
      <c r="A117" s="1"/>
      <c r="B117" s="1"/>
    </row>
    <row r="118" spans="1:2" x14ac:dyDescent="0.25">
      <c r="A118" s="1"/>
      <c r="B118" s="1"/>
    </row>
    <row r="119" spans="1:2" x14ac:dyDescent="0.25">
      <c r="A119" s="1"/>
      <c r="B119" s="1"/>
    </row>
    <row r="120" spans="1:2" x14ac:dyDescent="0.25">
      <c r="A120" s="1"/>
      <c r="B120" s="1"/>
    </row>
    <row r="121" spans="1:2" x14ac:dyDescent="0.25">
      <c r="A121" s="1"/>
      <c r="B121" s="1"/>
    </row>
    <row r="122" spans="1:2" x14ac:dyDescent="0.25">
      <c r="A122" s="1"/>
      <c r="B122" s="1"/>
    </row>
    <row r="123" spans="1:2" x14ac:dyDescent="0.25">
      <c r="A123" s="1"/>
      <c r="B123" s="1"/>
    </row>
    <row r="124" spans="1:2" x14ac:dyDescent="0.25">
      <c r="A124" s="1"/>
      <c r="B124" s="1"/>
    </row>
    <row r="125" spans="1:2" x14ac:dyDescent="0.25">
      <c r="A125" s="1"/>
      <c r="B125" s="1"/>
    </row>
    <row r="126" spans="1:2" x14ac:dyDescent="0.25">
      <c r="A126" s="1"/>
      <c r="B126" s="1"/>
    </row>
    <row r="127" spans="1:2" x14ac:dyDescent="0.25">
      <c r="A127" s="1"/>
      <c r="B127" s="1"/>
    </row>
    <row r="128" spans="1:2" x14ac:dyDescent="0.25">
      <c r="A128" s="1"/>
      <c r="B128" s="1"/>
    </row>
    <row r="129" spans="1:2" x14ac:dyDescent="0.25">
      <c r="A129" s="1"/>
      <c r="B129" s="1"/>
    </row>
    <row r="130" spans="1:2" x14ac:dyDescent="0.25">
      <c r="A130" s="1"/>
      <c r="B130" s="1"/>
    </row>
    <row r="131" spans="1:2" x14ac:dyDescent="0.25">
      <c r="A131" s="1"/>
      <c r="B131" s="1"/>
    </row>
    <row r="132" spans="1:2" x14ac:dyDescent="0.25">
      <c r="A132" s="1"/>
      <c r="B132" s="1"/>
    </row>
    <row r="133" spans="1:2" x14ac:dyDescent="0.25">
      <c r="A133" s="1"/>
      <c r="B133" s="1"/>
    </row>
    <row r="134" spans="1:2" x14ac:dyDescent="0.25">
      <c r="A134" s="1"/>
      <c r="B134" s="1"/>
    </row>
    <row r="135" spans="1:2" x14ac:dyDescent="0.25">
      <c r="A135" s="1"/>
      <c r="B135" s="1"/>
    </row>
    <row r="136" spans="1:2" x14ac:dyDescent="0.25">
      <c r="A136" s="1"/>
      <c r="B136" s="1"/>
    </row>
    <row r="137" spans="1:2" x14ac:dyDescent="0.25">
      <c r="A137" s="1"/>
      <c r="B137" s="1"/>
    </row>
    <row r="138" spans="1:2" x14ac:dyDescent="0.25">
      <c r="A138" s="1"/>
      <c r="B138" s="1"/>
    </row>
    <row r="139" spans="1:2" x14ac:dyDescent="0.25">
      <c r="A139" s="1"/>
      <c r="B139" s="1"/>
    </row>
    <row r="140" spans="1:2" x14ac:dyDescent="0.25">
      <c r="A140" s="1"/>
      <c r="B140" s="1"/>
    </row>
    <row r="141" spans="1:2" x14ac:dyDescent="0.25">
      <c r="A141" s="1"/>
      <c r="B141" s="1"/>
    </row>
    <row r="142" spans="1:2" x14ac:dyDescent="0.25">
      <c r="A142" s="1"/>
      <c r="B142" s="1"/>
    </row>
    <row r="143" spans="1:2" x14ac:dyDescent="0.25">
      <c r="A143" s="1"/>
      <c r="B143" s="1"/>
    </row>
    <row r="144" spans="1:2" x14ac:dyDescent="0.25">
      <c r="A144" s="1"/>
      <c r="B144" s="1"/>
    </row>
    <row r="145" spans="1:2" x14ac:dyDescent="0.25">
      <c r="A145" s="1"/>
      <c r="B145" s="1"/>
    </row>
    <row r="146" spans="1:2" x14ac:dyDescent="0.25">
      <c r="A146" s="1"/>
      <c r="B146" s="1"/>
    </row>
    <row r="147" spans="1:2" x14ac:dyDescent="0.25">
      <c r="A147" s="1"/>
      <c r="B147" s="1"/>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workbookViewId="0">
      <pane xSplit="3" ySplit="3" topLeftCell="D4" activePane="bottomRight" state="frozen"/>
      <selection pane="topRight" activeCell="D1" sqref="D1"/>
      <selection pane="bottomLeft" activeCell="A4" sqref="A4"/>
      <selection pane="bottomRight" activeCell="D4" sqref="D4"/>
    </sheetView>
  </sheetViews>
  <sheetFormatPr defaultColWidth="8.85546875" defaultRowHeight="15.75" x14ac:dyDescent="0.25"/>
  <cols>
    <col min="1" max="1" width="13.85546875" customWidth="1"/>
    <col min="2" max="2" width="13.42578125" customWidth="1"/>
    <col min="3" max="3" width="13.7109375" customWidth="1"/>
    <col min="4" max="13" width="8.85546875" style="1"/>
    <col min="14" max="14" width="3.28515625" style="1" customWidth="1"/>
    <col min="15" max="15" width="8.85546875" style="1"/>
    <col min="16" max="16" width="8.85546875" style="11"/>
    <col min="17" max="17" width="3.28515625" style="1" customWidth="1"/>
    <col min="18" max="18" width="8.85546875" style="1"/>
    <col min="19" max="19" width="3.28515625" style="1" customWidth="1"/>
    <col min="20" max="21" width="8.85546875" style="1"/>
    <col min="22" max="22" width="3.28515625" style="1" customWidth="1"/>
    <col min="23" max="25" width="8.85546875" style="1"/>
  </cols>
  <sheetData>
    <row r="1" spans="1:26" ht="18.75" x14ac:dyDescent="0.3">
      <c r="C1" s="6" t="s">
        <v>0</v>
      </c>
    </row>
    <row r="2" spans="1:26" x14ac:dyDescent="0.25">
      <c r="P2" s="5" t="s">
        <v>352</v>
      </c>
      <c r="R2" s="3" t="s">
        <v>126</v>
      </c>
      <c r="T2" s="13" t="s">
        <v>130</v>
      </c>
      <c r="W2" s="13" t="s">
        <v>131</v>
      </c>
      <c r="Z2" t="s">
        <v>144</v>
      </c>
    </row>
    <row r="3" spans="1:26" x14ac:dyDescent="0.25">
      <c r="A3" s="4" t="s">
        <v>1</v>
      </c>
      <c r="B3" s="4" t="s">
        <v>2</v>
      </c>
      <c r="C3" s="4" t="s">
        <v>3</v>
      </c>
      <c r="D3" s="5" t="s">
        <v>4</v>
      </c>
      <c r="E3" s="5" t="s">
        <v>5</v>
      </c>
      <c r="F3" s="5" t="s">
        <v>6</v>
      </c>
      <c r="G3" s="5" t="s">
        <v>7</v>
      </c>
      <c r="H3" s="5" t="s">
        <v>8</v>
      </c>
      <c r="I3" s="5" t="s">
        <v>9</v>
      </c>
      <c r="J3" s="5" t="s">
        <v>10</v>
      </c>
      <c r="K3" s="5" t="s">
        <v>11</v>
      </c>
      <c r="L3" s="5" t="s">
        <v>12</v>
      </c>
      <c r="M3" s="5" t="s">
        <v>13</v>
      </c>
      <c r="O3" s="5" t="s">
        <v>121</v>
      </c>
      <c r="P3" s="5" t="s">
        <v>125</v>
      </c>
      <c r="R3" s="3" t="s">
        <v>127</v>
      </c>
      <c r="T3" s="3" t="s">
        <v>129</v>
      </c>
      <c r="U3" s="3" t="s">
        <v>125</v>
      </c>
      <c r="W3" s="3" t="s">
        <v>129</v>
      </c>
      <c r="X3" s="3" t="s">
        <v>125</v>
      </c>
    </row>
    <row r="5" spans="1:26" x14ac:dyDescent="0.25">
      <c r="A5" t="str">
        <f>Data!A5</f>
        <v>Abbott</v>
      </c>
      <c r="B5" t="str">
        <f>Data!B5</f>
        <v>Tony</v>
      </c>
      <c r="C5" s="7">
        <f>Data!C5</f>
        <v>27275</v>
      </c>
      <c r="D5" s="9" t="str">
        <f>IF(Data!D5&lt;&gt;"", Data!D5, "")</f>
        <v/>
      </c>
      <c r="E5" s="9">
        <f>IF(Data!E5&lt;&gt;"", Data!E5, "")</f>
        <v>1.8020833333333333E-2</v>
      </c>
      <c r="F5" s="9" t="str">
        <f>IF(Data!F5&lt;&gt;"", Data!F5, "")</f>
        <v/>
      </c>
      <c r="G5" s="9">
        <f>IF(Data!G5&lt;&gt;"", Data!G5, "")</f>
        <v>1.8425925925925925E-2</v>
      </c>
      <c r="H5" s="9" t="str">
        <f>IF(Data!H5&lt;&gt;"", Data!H5, "")</f>
        <v/>
      </c>
      <c r="I5" s="9" t="str">
        <f>IF(Data!I5&lt;&gt;"", Data!I5, "")</f>
        <v/>
      </c>
      <c r="J5" s="9" t="str">
        <f>IF(Data!J5&lt;&gt;"", Data!J5, "")</f>
        <v/>
      </c>
      <c r="K5" s="9" t="str">
        <f>IF(Data!K5&lt;&gt;"", Data!K5, "")</f>
        <v/>
      </c>
      <c r="L5" s="9">
        <f>IF(Data!L5&lt;&gt;"", Data!L5, "")</f>
        <v>1.8240740740740741E-2</v>
      </c>
      <c r="M5" s="9" t="str">
        <f>IF(Data!M5&lt;&gt;"", Data!M5, "")</f>
        <v/>
      </c>
      <c r="N5" s="12"/>
      <c r="O5" s="9">
        <f>IF(MIN(D5:M5)= 0,"", MIN(D5:M5))</f>
        <v>1.8020833333333333E-2</v>
      </c>
      <c r="P5" s="11" t="str">
        <f t="shared" ref="P5:P62" si="0">IF(O5=$O$65,"1st",IF(O5=$O$66,"2nd",IF(O5=$O$67,"3rd","")))</f>
        <v/>
      </c>
      <c r="Q5" s="12"/>
      <c r="R5" s="1">
        <f>COUNT(D5:M5)</f>
        <v>3</v>
      </c>
      <c r="S5" s="12"/>
      <c r="T5" s="9" t="str">
        <f>IF($R5&gt;=avcomp1,AVERAGE('Fastest&amp;Average'!$D5:$M5),"")</f>
        <v/>
      </c>
      <c r="U5" s="11" t="str">
        <f>IF(T5=$T$65,"1st",IF(T5=$T$66,"2nd",IF(T5=$T$67,"3rd","")))</f>
        <v/>
      </c>
      <c r="V5" s="12"/>
      <c r="W5" s="9" t="str">
        <f>IF($R5&gt;=avcomp2,AVERAGE('Fastest&amp;Average'!$D5:$M5),"")</f>
        <v/>
      </c>
      <c r="X5" s="11" t="str">
        <f>IF(W5=$W$65,"1st",IF(W5=$W$66,"2nd",IF(W5=$W$67,"3rd","")))</f>
        <v/>
      </c>
      <c r="Z5" t="str">
        <f>B5&amp;" "&amp;A5</f>
        <v>Tony Abbott</v>
      </c>
    </row>
    <row r="6" spans="1:26" x14ac:dyDescent="0.25">
      <c r="A6" t="str">
        <f>Data!A6</f>
        <v>Allen</v>
      </c>
      <c r="B6" t="str">
        <f>Data!B6</f>
        <v>Richard</v>
      </c>
      <c r="C6" s="7">
        <f>Data!C6</f>
        <v>28465</v>
      </c>
      <c r="D6" s="9">
        <f>IF(Data!D6&lt;&gt;"", Data!D6, "")</f>
        <v>1.6145833333333335E-2</v>
      </c>
      <c r="E6" s="9" t="str">
        <f>IF(Data!E6&lt;&gt;"", Data!E6, "")</f>
        <v/>
      </c>
      <c r="F6" s="9">
        <f>IF(Data!F6&lt;&gt;"", Data!F6, "")</f>
        <v>1.5810185185185184E-2</v>
      </c>
      <c r="G6" s="9">
        <f>IF(Data!G6&lt;&gt;"", Data!G6, "")</f>
        <v>1.5868055555555555E-2</v>
      </c>
      <c r="H6" s="9" t="str">
        <f>IF(Data!H6&lt;&gt;"", Data!H6, "")</f>
        <v/>
      </c>
      <c r="I6" s="9" t="str">
        <f>IF(Data!I6&lt;&gt;"", Data!I6, "")</f>
        <v/>
      </c>
      <c r="J6" s="9">
        <f>IF(Data!J6&lt;&gt;"", Data!J6, "")</f>
        <v>1.6435185185185188E-2</v>
      </c>
      <c r="K6" s="9">
        <f>IF(Data!K6&lt;&gt;"", Data!K6, "")</f>
        <v>1.5925925925925927E-2</v>
      </c>
      <c r="L6" s="9" t="str">
        <f>IF(Data!L6&lt;&gt;"", Data!L6, "")</f>
        <v/>
      </c>
      <c r="M6" s="9" t="str">
        <f>IF(Data!M6&lt;&gt;"", Data!M6, "")</f>
        <v/>
      </c>
      <c r="N6" s="12"/>
      <c r="O6" s="9">
        <f t="shared" ref="O6:O62" si="1">IF(MIN(D6:M6)= 0,"", MIN(D6:M6))</f>
        <v>1.5810185185185184E-2</v>
      </c>
      <c r="P6" s="11" t="str">
        <f t="shared" si="0"/>
        <v/>
      </c>
      <c r="Q6" s="12"/>
      <c r="R6" s="1">
        <f t="shared" ref="R6:R62" si="2">COUNT(D6:M6)</f>
        <v>5</v>
      </c>
      <c r="S6" s="12"/>
      <c r="T6" s="9">
        <f>IF($R6&gt;=avcomp1,AVERAGE('Fastest&amp;Average'!$D6:$M6),"")</f>
        <v>1.6037037037037037E-2</v>
      </c>
      <c r="U6" s="11" t="str">
        <f t="shared" ref="U6:U62" si="3">IF(T6=$T$65,"1st",IF(T6=$T$66,"2nd",IF(T6=$T$67,"3rd","")))</f>
        <v>2nd</v>
      </c>
      <c r="V6" s="12"/>
      <c r="W6" s="9" t="str">
        <f>IF($R6&gt;=avcomp2,AVERAGE('Fastest&amp;Average'!$D6:$M6),"")</f>
        <v/>
      </c>
      <c r="X6" s="11" t="str">
        <f t="shared" ref="X6:X62" si="4">IF(W6=$W$65,"1st",IF(W6=$W$66,"2nd",IF(W6=$W$67,"3rd","")))</f>
        <v/>
      </c>
      <c r="Z6" t="str">
        <f t="shared" ref="Z6:Z62" si="5">B6&amp;" "&amp;A6</f>
        <v>Richard Allen</v>
      </c>
    </row>
    <row r="7" spans="1:26" x14ac:dyDescent="0.25">
      <c r="A7" t="str">
        <f>Data!A7</f>
        <v>Andrews</v>
      </c>
      <c r="B7" t="str">
        <f>Data!B7</f>
        <v>Peter</v>
      </c>
      <c r="C7" s="7">
        <f>Data!C7</f>
        <v>28103</v>
      </c>
      <c r="D7" s="9" t="str">
        <f>IF(Data!D7&lt;&gt;"", Data!D7, "")</f>
        <v/>
      </c>
      <c r="E7" s="9">
        <f>IF(Data!E7&lt;&gt;"", Data!E7, "")</f>
        <v>1.7349537037037038E-2</v>
      </c>
      <c r="F7" s="9" t="str">
        <f>IF(Data!F7&lt;&gt;"", Data!F7, "")</f>
        <v/>
      </c>
      <c r="G7" s="9" t="str">
        <f>IF(Data!G7&lt;&gt;"", Data!G7, "")</f>
        <v/>
      </c>
      <c r="H7" s="9">
        <f>IF(Data!H7&lt;&gt;"", Data!H7, "")</f>
        <v>1.7777777777777778E-2</v>
      </c>
      <c r="I7" s="9">
        <f>IF(Data!I7&lt;&gt;"", Data!I7, "")</f>
        <v>1.7719907407407406E-2</v>
      </c>
      <c r="J7" s="9" t="str">
        <f>IF(Data!J7&lt;&gt;"", Data!J7, "")</f>
        <v/>
      </c>
      <c r="K7" s="9" t="str">
        <f>IF(Data!K7&lt;&gt;"", Data!K7, "")</f>
        <v/>
      </c>
      <c r="L7" s="9">
        <f>IF(Data!L7&lt;&gt;"", Data!L7, "")</f>
        <v>1.726851851851852E-2</v>
      </c>
      <c r="M7" s="9" t="str">
        <f>IF(Data!M7&lt;&gt;"", Data!M7, "")</f>
        <v/>
      </c>
      <c r="N7" s="12"/>
      <c r="O7" s="9">
        <f t="shared" si="1"/>
        <v>1.726851851851852E-2</v>
      </c>
      <c r="P7" s="11" t="str">
        <f t="shared" si="0"/>
        <v/>
      </c>
      <c r="Q7" s="12"/>
      <c r="R7" s="1">
        <f t="shared" si="2"/>
        <v>4</v>
      </c>
      <c r="S7" s="12"/>
      <c r="T7" s="9">
        <f>IF($R7&gt;=avcomp1,AVERAGE('Fastest&amp;Average'!$D7:$M7),"")</f>
        <v>1.7528935185185186E-2</v>
      </c>
      <c r="U7" s="11" t="str">
        <f t="shared" si="3"/>
        <v/>
      </c>
      <c r="V7" s="12"/>
      <c r="W7" s="9" t="str">
        <f>IF($R7&gt;=avcomp2,AVERAGE('Fastest&amp;Average'!$D7:$M7),"")</f>
        <v/>
      </c>
      <c r="X7" s="11" t="str">
        <f t="shared" si="4"/>
        <v/>
      </c>
      <c r="Z7" t="str">
        <f t="shared" si="5"/>
        <v>Peter Andrews</v>
      </c>
    </row>
    <row r="8" spans="1:26" x14ac:dyDescent="0.25">
      <c r="A8" t="str">
        <f>Data!A8</f>
        <v>Armitage</v>
      </c>
      <c r="B8" t="str">
        <f>Data!B8</f>
        <v>David</v>
      </c>
      <c r="C8" s="7">
        <f>Data!C8</f>
        <v>25708</v>
      </c>
      <c r="D8" s="9">
        <f>IF(Data!D8&lt;&gt;"", Data!D8, "")</f>
        <v>1.5949074074074074E-2</v>
      </c>
      <c r="E8" s="9">
        <f>IF(Data!E8&lt;&gt;"", Data!E8, "")</f>
        <v>1.5821759259259261E-2</v>
      </c>
      <c r="F8" s="9">
        <f>IF(Data!F8&lt;&gt;"", Data!F8, "")</f>
        <v>1.577546296296296E-2</v>
      </c>
      <c r="G8" s="9">
        <f>IF(Data!G8&lt;&gt;"", Data!G8, "")</f>
        <v>1.6006944444444445E-2</v>
      </c>
      <c r="H8" s="9">
        <f>IF(Data!H8&lt;&gt;"", Data!H8, "")</f>
        <v>1.5752314814814813E-2</v>
      </c>
      <c r="I8" s="9">
        <f>IF(Data!I8&lt;&gt;"", Data!I8, "")</f>
        <v>1.6134259259259261E-2</v>
      </c>
      <c r="J8" s="9" t="str">
        <f>IF(Data!J8&lt;&gt;"", Data!J8, "")</f>
        <v/>
      </c>
      <c r="K8" s="9">
        <f>IF(Data!K8&lt;&gt;"", Data!K8, "")</f>
        <v>1.5949074074074074E-2</v>
      </c>
      <c r="L8" s="9">
        <f>IF(Data!L8&lt;&gt;"", Data!L8, "")</f>
        <v>1.6087962962962964E-2</v>
      </c>
      <c r="M8" s="9">
        <f>IF(Data!M8&lt;&gt;"", Data!M8, "")</f>
        <v>1.5844907407407408E-2</v>
      </c>
      <c r="N8" s="12"/>
      <c r="O8" s="9">
        <f t="shared" si="1"/>
        <v>1.5752314814814813E-2</v>
      </c>
      <c r="P8" s="11" t="str">
        <f t="shared" si="0"/>
        <v/>
      </c>
      <c r="Q8" s="12"/>
      <c r="R8" s="1">
        <f t="shared" si="2"/>
        <v>9</v>
      </c>
      <c r="S8" s="12"/>
      <c r="T8" s="9">
        <f>IF($R8&gt;=avcomp1,AVERAGE('Fastest&amp;Average'!$D8:$M8),"")</f>
        <v>1.5924639917695476E-2</v>
      </c>
      <c r="U8" s="11" t="str">
        <f t="shared" si="3"/>
        <v>1st</v>
      </c>
      <c r="V8" s="12"/>
      <c r="W8" s="9">
        <f>IF($R8&gt;=avcomp2,AVERAGE('Fastest&amp;Average'!$D8:$M8),"")</f>
        <v>1.5924639917695476E-2</v>
      </c>
      <c r="X8" s="11" t="str">
        <f t="shared" si="4"/>
        <v>1st</v>
      </c>
      <c r="Z8" t="str">
        <f t="shared" si="5"/>
        <v>David Armitage</v>
      </c>
    </row>
    <row r="9" spans="1:26" x14ac:dyDescent="0.25">
      <c r="A9" t="str">
        <f>Data!A9</f>
        <v>Arthur</v>
      </c>
      <c r="B9" t="str">
        <f>Data!B9</f>
        <v>Lawrence</v>
      </c>
      <c r="C9" s="7">
        <f>Data!C9</f>
        <v>26957</v>
      </c>
      <c r="D9" s="9" t="str">
        <f>IF(Data!D9&lt;&gt;"", Data!D9, "")</f>
        <v/>
      </c>
      <c r="E9" s="9" t="str">
        <f>IF(Data!E9&lt;&gt;"", Data!E9, "")</f>
        <v/>
      </c>
      <c r="F9" s="9">
        <f>IF(Data!F9&lt;&gt;"", Data!F9, "")</f>
        <v>2.0196759259259258E-2</v>
      </c>
      <c r="G9" s="9">
        <f>IF(Data!G9&lt;&gt;"", Data!G9, "")</f>
        <v>2.0185185185185184E-2</v>
      </c>
      <c r="H9" s="9" t="str">
        <f>IF(Data!H9&lt;&gt;"", Data!H9, "")</f>
        <v/>
      </c>
      <c r="I9" s="9" t="str">
        <f>IF(Data!I9&lt;&gt;"", Data!I9, "")</f>
        <v/>
      </c>
      <c r="J9" s="9" t="str">
        <f>IF(Data!J9&lt;&gt;"", Data!J9, "")</f>
        <v/>
      </c>
      <c r="K9" s="9">
        <f>IF(Data!K9&lt;&gt;"", Data!K9, "")</f>
        <v>2.1076388888888891E-2</v>
      </c>
      <c r="L9" s="9">
        <f>IF(Data!L9&lt;&gt;"", Data!L9, "")</f>
        <v>2.1550925925925928E-2</v>
      </c>
      <c r="M9" s="9" t="str">
        <f>IF(Data!M9&lt;&gt;"", Data!M9, "")</f>
        <v/>
      </c>
      <c r="N9" s="12"/>
      <c r="O9" s="9">
        <f t="shared" si="1"/>
        <v>2.0185185185185184E-2</v>
      </c>
      <c r="P9" s="11" t="str">
        <f t="shared" si="0"/>
        <v/>
      </c>
      <c r="Q9" s="12"/>
      <c r="R9" s="1">
        <f t="shared" si="2"/>
        <v>4</v>
      </c>
      <c r="S9" s="12"/>
      <c r="T9" s="9">
        <f>IF($R9&gt;=avcomp1,AVERAGE('Fastest&amp;Average'!$D9:$M9),"")</f>
        <v>2.0752314814814817E-2</v>
      </c>
      <c r="U9" s="11" t="str">
        <f t="shared" si="3"/>
        <v/>
      </c>
      <c r="V9" s="12"/>
      <c r="W9" s="9" t="str">
        <f>IF($R9&gt;=avcomp2,AVERAGE('Fastest&amp;Average'!$D9:$M9),"")</f>
        <v/>
      </c>
      <c r="X9" s="11" t="str">
        <f t="shared" si="4"/>
        <v/>
      </c>
      <c r="Z9" t="str">
        <f t="shared" si="5"/>
        <v>Lawrence Arthur</v>
      </c>
    </row>
    <row r="10" spans="1:26" x14ac:dyDescent="0.25">
      <c r="A10" t="str">
        <f>Data!A10</f>
        <v>Baker</v>
      </c>
      <c r="B10" t="str">
        <f>Data!B10</f>
        <v>Stuart</v>
      </c>
      <c r="C10" s="7">
        <f>Data!C10</f>
        <v>16880</v>
      </c>
      <c r="D10" s="9" t="str">
        <f>IF(Data!D10&lt;&gt;"", Data!D10, "")</f>
        <v/>
      </c>
      <c r="E10" s="9" t="str">
        <f>IF(Data!E10&lt;&gt;"", Data!E10, "")</f>
        <v/>
      </c>
      <c r="F10" s="9" t="str">
        <f>IF(Data!F10&lt;&gt;"", Data!F10, "")</f>
        <v/>
      </c>
      <c r="G10" s="9" t="str">
        <f>IF(Data!G10&lt;&gt;"", Data!G10, "")</f>
        <v/>
      </c>
      <c r="H10" s="9" t="str">
        <f>IF(Data!H10&lt;&gt;"", Data!H10, "")</f>
        <v/>
      </c>
      <c r="I10" s="9" t="str">
        <f>IF(Data!I10&lt;&gt;"", Data!I10, "")</f>
        <v/>
      </c>
      <c r="J10" s="9">
        <f>IF(Data!J10&lt;&gt;"", Data!J10, "")</f>
        <v>2.1168981481481483E-2</v>
      </c>
      <c r="K10" s="9" t="str">
        <f>IF(Data!K10&lt;&gt;"", Data!K10, "")</f>
        <v/>
      </c>
      <c r="L10" s="9" t="str">
        <f>IF(Data!L10&lt;&gt;"", Data!L10, "")</f>
        <v/>
      </c>
      <c r="M10" s="9">
        <f>IF(Data!M10&lt;&gt;"", Data!M10, "")</f>
        <v>2.1770833333333336E-2</v>
      </c>
      <c r="N10" s="12"/>
      <c r="O10" s="9">
        <f t="shared" si="1"/>
        <v>2.1168981481481483E-2</v>
      </c>
      <c r="P10" s="11" t="str">
        <f t="shared" si="0"/>
        <v/>
      </c>
      <c r="Q10" s="12"/>
      <c r="R10" s="1">
        <f t="shared" si="2"/>
        <v>2</v>
      </c>
      <c r="S10" s="12"/>
      <c r="T10" s="9" t="str">
        <f>IF($R10&gt;=avcomp1,AVERAGE('Fastest&amp;Average'!$D10:$M10),"")</f>
        <v/>
      </c>
      <c r="U10" s="11" t="str">
        <f t="shared" si="3"/>
        <v/>
      </c>
      <c r="V10" s="12"/>
      <c r="W10" s="9" t="str">
        <f>IF($R10&gt;=avcomp2,AVERAGE('Fastest&amp;Average'!$D10:$M10),"")</f>
        <v/>
      </c>
      <c r="X10" s="11" t="str">
        <f t="shared" si="4"/>
        <v/>
      </c>
      <c r="Z10" t="str">
        <f t="shared" si="5"/>
        <v>Stuart Baker</v>
      </c>
    </row>
    <row r="11" spans="1:26" x14ac:dyDescent="0.25">
      <c r="A11" t="str">
        <f>Data!A11</f>
        <v>Barrington</v>
      </c>
      <c r="B11" t="str">
        <f>Data!B11</f>
        <v>Alistair</v>
      </c>
      <c r="C11" s="7">
        <f>Data!C11</f>
        <v>28062</v>
      </c>
      <c r="D11" s="9" t="str">
        <f>IF(Data!D11&lt;&gt;"", Data!D11, "")</f>
        <v/>
      </c>
      <c r="E11" s="9" t="str">
        <f>IF(Data!E11&lt;&gt;"", Data!E11, "")</f>
        <v/>
      </c>
      <c r="F11" s="9" t="str">
        <f>IF(Data!F11&lt;&gt;"", Data!F11, "")</f>
        <v/>
      </c>
      <c r="G11" s="9">
        <f>IF(Data!G11&lt;&gt;"", Data!G11, "")</f>
        <v>1.7789351851851851E-2</v>
      </c>
      <c r="H11" s="9" t="str">
        <f>IF(Data!H11&lt;&gt;"", Data!H11, "")</f>
        <v/>
      </c>
      <c r="I11" s="9" t="str">
        <f>IF(Data!I11&lt;&gt;"", Data!I11, "")</f>
        <v/>
      </c>
      <c r="J11" s="9" t="str">
        <f>IF(Data!J11&lt;&gt;"", Data!J11, "")</f>
        <v/>
      </c>
      <c r="K11" s="9">
        <f>IF(Data!K11&lt;&gt;"", Data!K11, "")</f>
        <v>1.8078703703703704E-2</v>
      </c>
      <c r="L11" s="9" t="str">
        <f>IF(Data!L11&lt;&gt;"", Data!L11, "")</f>
        <v/>
      </c>
      <c r="M11" s="9" t="str">
        <f>IF(Data!M11&lt;&gt;"", Data!M11, "")</f>
        <v/>
      </c>
      <c r="N11" s="12"/>
      <c r="O11" s="9">
        <f t="shared" si="1"/>
        <v>1.7789351851851851E-2</v>
      </c>
      <c r="P11" s="11" t="str">
        <f t="shared" si="0"/>
        <v/>
      </c>
      <c r="Q11" s="12"/>
      <c r="R11" s="1">
        <f t="shared" si="2"/>
        <v>2</v>
      </c>
      <c r="S11" s="12"/>
      <c r="T11" s="9" t="str">
        <f>IF($R11&gt;=avcomp1,AVERAGE('Fastest&amp;Average'!$D11:$M11),"")</f>
        <v/>
      </c>
      <c r="U11" s="11" t="str">
        <f t="shared" si="3"/>
        <v/>
      </c>
      <c r="V11" s="12"/>
      <c r="W11" s="9" t="str">
        <f>IF($R11&gt;=avcomp2,AVERAGE('Fastest&amp;Average'!$D11:$M11),"")</f>
        <v/>
      </c>
      <c r="X11" s="11" t="str">
        <f t="shared" si="4"/>
        <v/>
      </c>
      <c r="Z11" t="str">
        <f t="shared" si="5"/>
        <v>Alistair Barrington</v>
      </c>
    </row>
    <row r="12" spans="1:26" x14ac:dyDescent="0.25">
      <c r="A12" t="str">
        <f>Data!A12</f>
        <v>Beadle</v>
      </c>
      <c r="B12" t="str">
        <f>Data!B12</f>
        <v>Dave</v>
      </c>
      <c r="C12" s="7">
        <f>Data!C12</f>
        <v>20540</v>
      </c>
      <c r="D12" s="9" t="str">
        <f>IF(Data!D12&lt;&gt;"", Data!D12, "")</f>
        <v/>
      </c>
      <c r="E12" s="9" t="str">
        <f>IF(Data!E12&lt;&gt;"", Data!E12, "")</f>
        <v/>
      </c>
      <c r="F12" s="9" t="str">
        <f>IF(Data!F12&lt;&gt;"", Data!F12, "")</f>
        <v/>
      </c>
      <c r="G12" s="9" t="str">
        <f>IF(Data!G12&lt;&gt;"", Data!G12, "")</f>
        <v/>
      </c>
      <c r="H12" s="9" t="str">
        <f>IF(Data!H12&lt;&gt;"", Data!H12, "")</f>
        <v/>
      </c>
      <c r="I12" s="9" t="str">
        <f>IF(Data!I12&lt;&gt;"", Data!I12, "")</f>
        <v/>
      </c>
      <c r="J12" s="9" t="str">
        <f>IF(Data!J12&lt;&gt;"", Data!J12, "")</f>
        <v/>
      </c>
      <c r="K12" s="9" t="str">
        <f>IF(Data!K12&lt;&gt;"", Data!K12, "")</f>
        <v/>
      </c>
      <c r="L12" s="9">
        <f>IF(Data!L12&lt;&gt;"", Data!L12, "")</f>
        <v>1.996527777777778E-2</v>
      </c>
      <c r="M12" s="9">
        <f>IF(Data!M12&lt;&gt;"", Data!M12, "")</f>
        <v>2.0023148148148148E-2</v>
      </c>
      <c r="N12" s="12"/>
      <c r="O12" s="9">
        <f t="shared" si="1"/>
        <v>1.996527777777778E-2</v>
      </c>
      <c r="P12" s="11" t="str">
        <f t="shared" si="0"/>
        <v/>
      </c>
      <c r="Q12" s="12"/>
      <c r="R12" s="1">
        <f t="shared" si="2"/>
        <v>2</v>
      </c>
      <c r="S12" s="12"/>
      <c r="T12" s="9" t="str">
        <f>IF($R12&gt;=avcomp1,AVERAGE('Fastest&amp;Average'!$D12:$M12),"")</f>
        <v/>
      </c>
      <c r="U12" s="11" t="str">
        <f t="shared" si="3"/>
        <v/>
      </c>
      <c r="V12" s="12"/>
      <c r="W12" s="9" t="str">
        <f>IF($R12&gt;=avcomp2,AVERAGE('Fastest&amp;Average'!$D12:$M12),"")</f>
        <v/>
      </c>
      <c r="X12" s="11" t="str">
        <f t="shared" si="4"/>
        <v/>
      </c>
      <c r="Z12" t="str">
        <f t="shared" si="5"/>
        <v>Dave Beadle</v>
      </c>
    </row>
    <row r="13" spans="1:26" x14ac:dyDescent="0.25">
      <c r="A13" t="str">
        <f>Data!A13</f>
        <v>Bell</v>
      </c>
      <c r="B13" t="str">
        <f>Data!B13</f>
        <v>Michael</v>
      </c>
      <c r="C13" s="7">
        <f>Data!C13</f>
        <v>35323</v>
      </c>
      <c r="D13" s="9" t="str">
        <f>IF(Data!D13&lt;&gt;"", Data!D13, "")</f>
        <v/>
      </c>
      <c r="E13" s="9" t="str">
        <f>IF(Data!E13&lt;&gt;"", Data!E13, "")</f>
        <v/>
      </c>
      <c r="F13" s="9" t="str">
        <f>IF(Data!F13&lt;&gt;"", Data!F13, "")</f>
        <v/>
      </c>
      <c r="G13" s="9" t="str">
        <f>IF(Data!G13&lt;&gt;"", Data!G13, "")</f>
        <v/>
      </c>
      <c r="H13" s="9" t="str">
        <f>IF(Data!H13&lt;&gt;"", Data!H13, "")</f>
        <v/>
      </c>
      <c r="I13" s="9" t="str">
        <f>IF(Data!I13&lt;&gt;"", Data!I13, "")</f>
        <v/>
      </c>
      <c r="J13" s="9" t="str">
        <f>IF(Data!J13&lt;&gt;"", Data!J13, "")</f>
        <v/>
      </c>
      <c r="K13" s="9" t="str">
        <f>IF(Data!K13&lt;&gt;"", Data!K13, "")</f>
        <v/>
      </c>
      <c r="L13" s="9" t="str">
        <f>IF(Data!L13&lt;&gt;"", Data!L13, "")</f>
        <v/>
      </c>
      <c r="M13" s="9" t="str">
        <f>IF(Data!M13&lt;&gt;"", Data!M13, "")</f>
        <v/>
      </c>
      <c r="N13" s="12"/>
      <c r="O13" s="9" t="str">
        <f t="shared" si="1"/>
        <v/>
      </c>
      <c r="P13" s="11" t="str">
        <f t="shared" si="0"/>
        <v/>
      </c>
      <c r="Q13" s="12"/>
      <c r="R13" s="1">
        <f t="shared" si="2"/>
        <v>0</v>
      </c>
      <c r="S13" s="12"/>
      <c r="T13" s="9" t="str">
        <f>IF($R13&gt;=avcomp1,AVERAGE('Fastest&amp;Average'!$D13:$M13),"")</f>
        <v/>
      </c>
      <c r="U13" s="11" t="str">
        <f t="shared" si="3"/>
        <v/>
      </c>
      <c r="V13" s="12"/>
      <c r="W13" s="9" t="str">
        <f>IF($R13&gt;=avcomp2,AVERAGE('Fastest&amp;Average'!$D13:$M13),"")</f>
        <v/>
      </c>
      <c r="X13" s="11" t="str">
        <f t="shared" si="4"/>
        <v/>
      </c>
      <c r="Z13" t="str">
        <f t="shared" si="5"/>
        <v>Michael Bell</v>
      </c>
    </row>
    <row r="14" spans="1:26" x14ac:dyDescent="0.25">
      <c r="A14" t="str">
        <f>Data!A14</f>
        <v>Bradbury</v>
      </c>
      <c r="B14" t="str">
        <f>Data!B14</f>
        <v>Neil</v>
      </c>
      <c r="C14" s="7">
        <f>Data!C14</f>
        <v>22242</v>
      </c>
      <c r="D14" s="9">
        <f>IF(Data!D14&lt;&gt;"", Data!D14, "")</f>
        <v>1.8136574074074072E-2</v>
      </c>
      <c r="E14" s="9">
        <f>IF(Data!E14&lt;&gt;"", Data!E14, "")</f>
        <v>1.8113425925925925E-2</v>
      </c>
      <c r="F14" s="9" t="str">
        <f>IF(Data!F14&lt;&gt;"", Data!F14, "")</f>
        <v/>
      </c>
      <c r="G14" s="9" t="str">
        <f>IF(Data!G14&lt;&gt;"", Data!G14, "")</f>
        <v/>
      </c>
      <c r="H14" s="9">
        <f>IF(Data!H14&lt;&gt;"", Data!H14, "")</f>
        <v>1.7951388888888888E-2</v>
      </c>
      <c r="I14" s="9">
        <f>IF(Data!I14&lt;&gt;"", Data!I14, "")</f>
        <v>1.8078703703703704E-2</v>
      </c>
      <c r="J14" s="9" t="str">
        <f>IF(Data!J14&lt;&gt;"", Data!J14, "")</f>
        <v/>
      </c>
      <c r="K14" s="9" t="str">
        <f>IF(Data!K14&lt;&gt;"", Data!K14, "")</f>
        <v/>
      </c>
      <c r="L14" s="9" t="str">
        <f>IF(Data!L14&lt;&gt;"", Data!L14, "")</f>
        <v/>
      </c>
      <c r="M14" s="9">
        <f>IF(Data!M14&lt;&gt;"", Data!M14, "")</f>
        <v>1.7997685185185186E-2</v>
      </c>
      <c r="N14" s="12"/>
      <c r="O14" s="9">
        <f t="shared" si="1"/>
        <v>1.7951388888888888E-2</v>
      </c>
      <c r="P14" s="11" t="str">
        <f t="shared" si="0"/>
        <v/>
      </c>
      <c r="Q14" s="12"/>
      <c r="R14" s="1">
        <f t="shared" si="2"/>
        <v>5</v>
      </c>
      <c r="S14" s="12"/>
      <c r="T14" s="9">
        <f>IF($R14&gt;=avcomp1,AVERAGE('Fastest&amp;Average'!$D14:$M14),"")</f>
        <v>1.8055555555555554E-2</v>
      </c>
      <c r="U14" s="11" t="str">
        <f t="shared" si="3"/>
        <v/>
      </c>
      <c r="V14" s="12"/>
      <c r="W14" s="9" t="str">
        <f>IF($R14&gt;=avcomp2,AVERAGE('Fastest&amp;Average'!$D14:$M14),"")</f>
        <v/>
      </c>
      <c r="X14" s="11" t="str">
        <f t="shared" si="4"/>
        <v/>
      </c>
      <c r="Z14" t="str">
        <f t="shared" si="5"/>
        <v>Neil Bradbury</v>
      </c>
    </row>
    <row r="15" spans="1:26" x14ac:dyDescent="0.25">
      <c r="A15" t="str">
        <f>Data!A15</f>
        <v>Brown</v>
      </c>
      <c r="B15" t="str">
        <f>Data!B15</f>
        <v>Ed</v>
      </c>
      <c r="C15" s="7">
        <f>Data!C15</f>
        <v>34210</v>
      </c>
      <c r="D15" s="9" t="str">
        <f>IF(Data!D15&lt;&gt;"", Data!D15, "")</f>
        <v/>
      </c>
      <c r="E15" s="9" t="str">
        <f>IF(Data!E15&lt;&gt;"", Data!E15, "")</f>
        <v/>
      </c>
      <c r="F15" s="9" t="str">
        <f>IF(Data!F15&lt;&gt;"", Data!F15, "")</f>
        <v/>
      </c>
      <c r="G15" s="9" t="str">
        <f>IF(Data!G15&lt;&gt;"", Data!G15, "")</f>
        <v/>
      </c>
      <c r="H15" s="9" t="str">
        <f>IF(Data!H15&lt;&gt;"", Data!H15, "")</f>
        <v/>
      </c>
      <c r="I15" s="9" t="str">
        <f>IF(Data!I15&lt;&gt;"", Data!I15, "")</f>
        <v/>
      </c>
      <c r="J15" s="9">
        <f>IF(Data!J15&lt;&gt;"", Data!J15, "")</f>
        <v>1.4814814814814814E-2</v>
      </c>
      <c r="K15" s="9" t="str">
        <f>IF(Data!K15&lt;&gt;"", Data!K15, "")</f>
        <v/>
      </c>
      <c r="L15" s="9" t="str">
        <f>IF(Data!L15&lt;&gt;"", Data!L15, "")</f>
        <v/>
      </c>
      <c r="M15" s="9" t="str">
        <f>IF(Data!M15&lt;&gt;"", Data!M15, "")</f>
        <v/>
      </c>
      <c r="N15" s="12"/>
      <c r="O15" s="9">
        <f t="shared" si="1"/>
        <v>1.4814814814814814E-2</v>
      </c>
      <c r="P15" s="11" t="str">
        <f t="shared" si="0"/>
        <v>1st</v>
      </c>
      <c r="Q15" s="12"/>
      <c r="R15" s="1">
        <f t="shared" si="2"/>
        <v>1</v>
      </c>
      <c r="S15" s="12"/>
      <c r="T15" s="9" t="str">
        <f>IF($R15&gt;=avcomp1,AVERAGE('Fastest&amp;Average'!$D15:$M15),"")</f>
        <v/>
      </c>
      <c r="U15" s="11" t="str">
        <f t="shared" si="3"/>
        <v/>
      </c>
      <c r="V15" s="12"/>
      <c r="W15" s="9" t="str">
        <f>IF($R15&gt;=avcomp2,AVERAGE('Fastest&amp;Average'!$D15:$M15),"")</f>
        <v/>
      </c>
      <c r="X15" s="11" t="str">
        <f t="shared" si="4"/>
        <v/>
      </c>
      <c r="Z15" t="str">
        <f t="shared" si="5"/>
        <v>Ed Brown</v>
      </c>
    </row>
    <row r="16" spans="1:26" x14ac:dyDescent="0.25">
      <c r="A16" t="str">
        <f>Data!A16</f>
        <v>Burns</v>
      </c>
      <c r="B16" t="str">
        <f>Data!B16</f>
        <v>Gary</v>
      </c>
      <c r="C16" s="7">
        <f>Data!C16</f>
        <v>22942</v>
      </c>
      <c r="D16" s="9" t="str">
        <f>IF(Data!D16&lt;&gt;"", Data!D16, "")</f>
        <v/>
      </c>
      <c r="E16" s="9" t="str">
        <f>IF(Data!E16&lt;&gt;"", Data!E16, "")</f>
        <v/>
      </c>
      <c r="F16" s="9">
        <f>IF(Data!F16&lt;&gt;"", Data!F16, "")</f>
        <v>1.8819444444444448E-2</v>
      </c>
      <c r="G16" s="9" t="str">
        <f>IF(Data!G16&lt;&gt;"", Data!G16, "")</f>
        <v/>
      </c>
      <c r="H16" s="9" t="str">
        <f>IF(Data!H16&lt;&gt;"", Data!H16, "")</f>
        <v/>
      </c>
      <c r="I16" s="9">
        <f>IF(Data!I16&lt;&gt;"", Data!I16, "")</f>
        <v>1.9791666666666666E-2</v>
      </c>
      <c r="J16" s="9">
        <f>IF(Data!J16&lt;&gt;"", Data!J16, "")</f>
        <v>1.9583333333333331E-2</v>
      </c>
      <c r="K16" s="9">
        <f>IF(Data!K16&lt;&gt;"", Data!K16, "")</f>
        <v>1.9259259259259261E-2</v>
      </c>
      <c r="L16" s="9" t="str">
        <f>IF(Data!L16&lt;&gt;"", Data!L16, "")</f>
        <v/>
      </c>
      <c r="M16" s="9" t="str">
        <f>IF(Data!M16&lt;&gt;"", Data!M16, "")</f>
        <v/>
      </c>
      <c r="N16" s="12"/>
      <c r="O16" s="9">
        <f t="shared" si="1"/>
        <v>1.8819444444444448E-2</v>
      </c>
      <c r="P16" s="11" t="str">
        <f t="shared" si="0"/>
        <v/>
      </c>
      <c r="Q16" s="12"/>
      <c r="R16" s="1">
        <f t="shared" si="2"/>
        <v>4</v>
      </c>
      <c r="S16" s="12"/>
      <c r="T16" s="9">
        <f>IF($R16&gt;=avcomp1,AVERAGE('Fastest&amp;Average'!$D16:$M16),"")</f>
        <v>1.9363425925925923E-2</v>
      </c>
      <c r="U16" s="11" t="str">
        <f t="shared" si="3"/>
        <v/>
      </c>
      <c r="V16" s="12"/>
      <c r="W16" s="9" t="str">
        <f>IF($R16&gt;=avcomp2,AVERAGE('Fastest&amp;Average'!$D16:$M16),"")</f>
        <v/>
      </c>
      <c r="X16" s="11" t="str">
        <f t="shared" si="4"/>
        <v/>
      </c>
      <c r="Z16" t="str">
        <f t="shared" si="5"/>
        <v>Gary Burns</v>
      </c>
    </row>
    <row r="17" spans="1:26" x14ac:dyDescent="0.25">
      <c r="A17" t="str">
        <f>Data!A17</f>
        <v>Cannon</v>
      </c>
      <c r="B17" t="str">
        <f>Data!B17</f>
        <v>Greg</v>
      </c>
      <c r="C17" s="7">
        <f>Data!C17</f>
        <v>19302</v>
      </c>
      <c r="D17" s="9" t="str">
        <f>IF(Data!D17&lt;&gt;"", Data!D17, "")</f>
        <v/>
      </c>
      <c r="E17" s="9" t="str">
        <f>IF(Data!E17&lt;&gt;"", Data!E17, "")</f>
        <v/>
      </c>
      <c r="F17" s="9">
        <f>IF(Data!F17&lt;&gt;"", Data!F17, "")</f>
        <v>1.8171296296296297E-2</v>
      </c>
      <c r="G17" s="9" t="str">
        <f>IF(Data!G17&lt;&gt;"", Data!G17, "")</f>
        <v/>
      </c>
      <c r="H17" s="9" t="str">
        <f>IF(Data!H17&lt;&gt;"", Data!H17, "")</f>
        <v/>
      </c>
      <c r="I17" s="9" t="str">
        <f>IF(Data!I17&lt;&gt;"", Data!I17, "")</f>
        <v/>
      </c>
      <c r="J17" s="9" t="str">
        <f>IF(Data!J17&lt;&gt;"", Data!J17, "")</f>
        <v/>
      </c>
      <c r="K17" s="9">
        <f>IF(Data!K17&lt;&gt;"", Data!K17, "")</f>
        <v>1.7777777777777778E-2</v>
      </c>
      <c r="L17" s="9" t="str">
        <f>IF(Data!L17&lt;&gt;"", Data!L17, "")</f>
        <v/>
      </c>
      <c r="M17" s="9">
        <f>IF(Data!M17&lt;&gt;"", Data!M17, "")</f>
        <v>1.7523148148148149E-2</v>
      </c>
      <c r="N17" s="12"/>
      <c r="O17" s="9">
        <f t="shared" si="1"/>
        <v>1.7523148148148149E-2</v>
      </c>
      <c r="P17" s="11" t="str">
        <f t="shared" si="0"/>
        <v/>
      </c>
      <c r="Q17" s="12"/>
      <c r="R17" s="1">
        <f t="shared" si="2"/>
        <v>3</v>
      </c>
      <c r="S17" s="12"/>
      <c r="T17" s="9" t="str">
        <f>IF($R17&gt;=avcomp1,AVERAGE('Fastest&amp;Average'!$D17:$M17),"")</f>
        <v/>
      </c>
      <c r="U17" s="11" t="str">
        <f t="shared" si="3"/>
        <v/>
      </c>
      <c r="V17" s="12"/>
      <c r="W17" s="9" t="str">
        <f>IF($R17&gt;=avcomp2,AVERAGE('Fastest&amp;Average'!$D17:$M17),"")</f>
        <v/>
      </c>
      <c r="X17" s="11" t="str">
        <f t="shared" si="4"/>
        <v/>
      </c>
      <c r="Z17" t="str">
        <f t="shared" si="5"/>
        <v>Greg Cannon</v>
      </c>
    </row>
    <row r="18" spans="1:26" x14ac:dyDescent="0.25">
      <c r="A18" t="str">
        <f>Data!A18</f>
        <v>Charlton</v>
      </c>
      <c r="B18" t="str">
        <f>Data!B18</f>
        <v>Mark</v>
      </c>
      <c r="C18" s="7">
        <f>Data!C18</f>
        <v>24012</v>
      </c>
      <c r="D18" s="9" t="str">
        <f>IF(Data!D18&lt;&gt;"", Data!D18, "")</f>
        <v/>
      </c>
      <c r="E18" s="9">
        <f>IF(Data!E18&lt;&gt;"", Data!E18, "")</f>
        <v>1.650462962962963E-2</v>
      </c>
      <c r="F18" s="9">
        <f>IF(Data!F18&lt;&gt;"", Data!F18, "")</f>
        <v>1.6157407407407409E-2</v>
      </c>
      <c r="G18" s="9">
        <f>IF(Data!G18&lt;&gt;"", Data!G18, "")</f>
        <v>1.6145833333333335E-2</v>
      </c>
      <c r="H18" s="9">
        <f>IF(Data!H18&lt;&gt;"", Data!H18, "")</f>
        <v>1.59375E-2</v>
      </c>
      <c r="I18" s="9">
        <f>IF(Data!I18&lt;&gt;"", Data!I18, "")</f>
        <v>1.6168981481481482E-2</v>
      </c>
      <c r="J18" s="9">
        <f>IF(Data!J18&lt;&gt;"", Data!J18, "")</f>
        <v>1.6527777777777777E-2</v>
      </c>
      <c r="K18" s="9" t="str">
        <f>IF(Data!K18&lt;&gt;"", Data!K18, "")</f>
        <v/>
      </c>
      <c r="L18" s="9">
        <f>IF(Data!L18&lt;&gt;"", Data!L18, "")</f>
        <v>1.5752314814814813E-2</v>
      </c>
      <c r="M18" s="9">
        <f>IF(Data!M18&lt;&gt;"", Data!M18, "")</f>
        <v>1.5613425925925926E-2</v>
      </c>
      <c r="N18" s="12"/>
      <c r="O18" s="9">
        <f t="shared" si="1"/>
        <v>1.5613425925925926E-2</v>
      </c>
      <c r="P18" s="11" t="str">
        <f t="shared" si="0"/>
        <v/>
      </c>
      <c r="Q18" s="12"/>
      <c r="R18" s="1">
        <f t="shared" si="2"/>
        <v>8</v>
      </c>
      <c r="S18" s="12"/>
      <c r="T18" s="9">
        <f>IF($R18&gt;=avcomp1,AVERAGE('Fastest&amp;Average'!$D18:$M18),"")</f>
        <v>1.6100983796296296E-2</v>
      </c>
      <c r="U18" s="11" t="str">
        <f t="shared" si="3"/>
        <v/>
      </c>
      <c r="V18" s="12"/>
      <c r="W18" s="9">
        <f>IF($R18&gt;=avcomp2,AVERAGE('Fastest&amp;Average'!$D18:$M18),"")</f>
        <v>1.6100983796296296E-2</v>
      </c>
      <c r="X18" s="11" t="str">
        <f t="shared" si="4"/>
        <v>3rd</v>
      </c>
      <c r="Z18" t="str">
        <f t="shared" si="5"/>
        <v>Mark Charlton</v>
      </c>
    </row>
    <row r="19" spans="1:26" x14ac:dyDescent="0.25">
      <c r="A19" t="str">
        <f>Data!A19</f>
        <v>Clarke</v>
      </c>
      <c r="B19" t="str">
        <f>Data!B19</f>
        <v>Rupert</v>
      </c>
      <c r="C19" s="7">
        <f>Data!C19</f>
        <v>19931</v>
      </c>
      <c r="D19" s="9">
        <f>IF(Data!D19&lt;&gt;"", Data!D19, "")</f>
        <v>1.6122685185185184E-2</v>
      </c>
      <c r="E19" s="9" t="str">
        <f>IF(Data!E19&lt;&gt;"", Data!E19, "")</f>
        <v/>
      </c>
      <c r="F19" s="9">
        <f>IF(Data!F19&lt;&gt;"", Data!F19, "")</f>
        <v>1.6122685185185184E-2</v>
      </c>
      <c r="G19" s="9">
        <f>IF(Data!G19&lt;&gt;"", Data!G19, "")</f>
        <v>1.6111111111111111E-2</v>
      </c>
      <c r="H19" s="9" t="str">
        <f>IF(Data!H19&lt;&gt;"", Data!H19, "")</f>
        <v/>
      </c>
      <c r="I19" s="9">
        <f>IF(Data!I19&lt;&gt;"", Data!I19, "")</f>
        <v>1.667824074074074E-2</v>
      </c>
      <c r="J19" s="9" t="str">
        <f>IF(Data!J19&lt;&gt;"", Data!J19, "")</f>
        <v/>
      </c>
      <c r="K19" s="9">
        <f>IF(Data!K19&lt;&gt;"", Data!K19, "")</f>
        <v>1.6261574074074074E-2</v>
      </c>
      <c r="L19" s="9" t="str">
        <f>IF(Data!L19&lt;&gt;"", Data!L19, "")</f>
        <v/>
      </c>
      <c r="M19" s="9" t="str">
        <f>IF(Data!M19&lt;&gt;"", Data!M19, "")</f>
        <v/>
      </c>
      <c r="N19" s="12"/>
      <c r="O19" s="9">
        <f t="shared" si="1"/>
        <v>1.6111111111111111E-2</v>
      </c>
      <c r="P19" s="11" t="str">
        <f t="shared" si="0"/>
        <v/>
      </c>
      <c r="Q19" s="12"/>
      <c r="R19" s="1">
        <f t="shared" si="2"/>
        <v>5</v>
      </c>
      <c r="S19" s="12"/>
      <c r="T19" s="9">
        <f>IF($R19&gt;=avcomp1,AVERAGE('Fastest&amp;Average'!$D19:$M19),"")</f>
        <v>1.6259259259259258E-2</v>
      </c>
      <c r="U19" s="11" t="str">
        <f t="shared" si="3"/>
        <v/>
      </c>
      <c r="V19" s="12"/>
      <c r="W19" s="9" t="str">
        <f>IF($R19&gt;=avcomp2,AVERAGE('Fastest&amp;Average'!$D19:$M19),"")</f>
        <v/>
      </c>
      <c r="X19" s="11" t="str">
        <f t="shared" si="4"/>
        <v/>
      </c>
      <c r="Z19" t="str">
        <f t="shared" si="5"/>
        <v>Rupert Clarke</v>
      </c>
    </row>
    <row r="20" spans="1:26" x14ac:dyDescent="0.25">
      <c r="A20" t="str">
        <f>Data!A20</f>
        <v>Coleman</v>
      </c>
      <c r="B20" t="str">
        <f>Data!B20</f>
        <v>Mike</v>
      </c>
      <c r="C20" s="7">
        <f>Data!C20</f>
        <v>24475</v>
      </c>
      <c r="D20" s="9" t="str">
        <f>IF(Data!D20&lt;&gt;"", Data!D20, "")</f>
        <v/>
      </c>
      <c r="E20" s="9" t="str">
        <f>IF(Data!E20&lt;&gt;"", Data!E20, "")</f>
        <v/>
      </c>
      <c r="F20" s="9" t="str">
        <f>IF(Data!F20&lt;&gt;"", Data!F20, "")</f>
        <v/>
      </c>
      <c r="G20" s="9" t="str">
        <f>IF(Data!G20&lt;&gt;"", Data!G20, "")</f>
        <v/>
      </c>
      <c r="H20" s="9">
        <f>IF(Data!H20&lt;&gt;"", Data!H20, "")</f>
        <v>1.7673611111111109E-2</v>
      </c>
      <c r="I20" s="9">
        <f>IF(Data!I20&lt;&gt;"", Data!I20, "")</f>
        <v>1.8680555555555554E-2</v>
      </c>
      <c r="J20" s="9">
        <f>IF(Data!J20&lt;&gt;"", Data!J20, "")</f>
        <v>1.8553240740740742E-2</v>
      </c>
      <c r="K20" s="9">
        <f>IF(Data!K20&lt;&gt;"", Data!K20, "")</f>
        <v>1.7384259259259262E-2</v>
      </c>
      <c r="L20" s="9">
        <f>IF(Data!L20&lt;&gt;"", Data!L20, "")</f>
        <v>1.7534722222222222E-2</v>
      </c>
      <c r="M20" s="9" t="str">
        <f>IF(Data!M20&lt;&gt;"", Data!M20, "")</f>
        <v/>
      </c>
      <c r="N20" s="12"/>
      <c r="O20" s="9">
        <f t="shared" si="1"/>
        <v>1.7384259259259262E-2</v>
      </c>
      <c r="P20" s="11" t="str">
        <f t="shared" si="0"/>
        <v/>
      </c>
      <c r="Q20" s="12"/>
      <c r="R20" s="1">
        <f t="shared" si="2"/>
        <v>5</v>
      </c>
      <c r="S20" s="12"/>
      <c r="T20" s="9">
        <f>IF($R20&gt;=avcomp1,AVERAGE('Fastest&amp;Average'!$D20:$M20),"")</f>
        <v>1.7965277777777778E-2</v>
      </c>
      <c r="U20" s="11" t="str">
        <f t="shared" si="3"/>
        <v/>
      </c>
      <c r="V20" s="12"/>
      <c r="W20" s="9" t="str">
        <f>IF($R20&gt;=avcomp2,AVERAGE('Fastest&amp;Average'!$D20:$M20),"")</f>
        <v/>
      </c>
      <c r="X20" s="11" t="str">
        <f t="shared" si="4"/>
        <v/>
      </c>
      <c r="Z20" t="str">
        <f t="shared" si="5"/>
        <v>Mike Coleman</v>
      </c>
    </row>
    <row r="21" spans="1:26" x14ac:dyDescent="0.25">
      <c r="A21" t="str">
        <f>Data!A21</f>
        <v>Collins</v>
      </c>
      <c r="B21" t="str">
        <f>Data!B21</f>
        <v>Anthony</v>
      </c>
      <c r="C21" s="7">
        <f>Data!C21</f>
        <v>21352</v>
      </c>
      <c r="D21" s="9">
        <f>IF(Data!D21&lt;&gt;"", Data!D21, "")</f>
        <v>1.7731481481481483E-2</v>
      </c>
      <c r="E21" s="9" t="str">
        <f>IF(Data!E21&lt;&gt;"", Data!E21, "")</f>
        <v/>
      </c>
      <c r="F21" s="9" t="str">
        <f>IF(Data!F21&lt;&gt;"", Data!F21, "")</f>
        <v/>
      </c>
      <c r="G21" s="9" t="str">
        <f>IF(Data!G21&lt;&gt;"", Data!G21, "")</f>
        <v/>
      </c>
      <c r="H21" s="9" t="str">
        <f>IF(Data!H21&lt;&gt;"", Data!H21, "")</f>
        <v/>
      </c>
      <c r="I21" s="9" t="str">
        <f>IF(Data!I21&lt;&gt;"", Data!I21, "")</f>
        <v/>
      </c>
      <c r="J21" s="9">
        <f>IF(Data!J21&lt;&gt;"", Data!J21, "")</f>
        <v>1.8067129629629631E-2</v>
      </c>
      <c r="K21" s="9">
        <f>IF(Data!K21&lt;&gt;"", Data!K21, "")</f>
        <v>1.7858796296296296E-2</v>
      </c>
      <c r="L21" s="9">
        <f>IF(Data!L21&lt;&gt;"", Data!L21, "")</f>
        <v>1.7962962962962962E-2</v>
      </c>
      <c r="M21" s="9">
        <f>IF(Data!M21&lt;&gt;"", Data!M21, "")</f>
        <v>1.7696759259259259E-2</v>
      </c>
      <c r="N21" s="12"/>
      <c r="O21" s="9">
        <f t="shared" si="1"/>
        <v>1.7696759259259259E-2</v>
      </c>
      <c r="P21" s="11" t="str">
        <f t="shared" si="0"/>
        <v/>
      </c>
      <c r="Q21" s="12"/>
      <c r="R21" s="1">
        <f t="shared" si="2"/>
        <v>5</v>
      </c>
      <c r="S21" s="12"/>
      <c r="T21" s="9">
        <f>IF($R21&gt;=avcomp1,AVERAGE('Fastest&amp;Average'!$D21:$M21),"")</f>
        <v>1.7863425925925928E-2</v>
      </c>
      <c r="U21" s="11" t="str">
        <f t="shared" si="3"/>
        <v/>
      </c>
      <c r="V21" s="12"/>
      <c r="W21" s="9" t="str">
        <f>IF($R21&gt;=avcomp2,AVERAGE('Fastest&amp;Average'!$D21:$M21),"")</f>
        <v/>
      </c>
      <c r="X21" s="11" t="str">
        <f t="shared" si="4"/>
        <v/>
      </c>
      <c r="Z21" t="str">
        <f t="shared" si="5"/>
        <v>Anthony Collins</v>
      </c>
    </row>
    <row r="22" spans="1:26" x14ac:dyDescent="0.25">
      <c r="A22" t="str">
        <f>Data!A22</f>
        <v>Cooke</v>
      </c>
      <c r="B22" t="str">
        <f>Data!B22</f>
        <v>Tim</v>
      </c>
      <c r="C22" s="7">
        <f>Data!C22</f>
        <v>31528</v>
      </c>
      <c r="D22" s="9" t="str">
        <f>IF(Data!D22&lt;&gt;"", Data!D22, "")</f>
        <v/>
      </c>
      <c r="E22" s="9" t="str">
        <f>IF(Data!E22&lt;&gt;"", Data!E22, "")</f>
        <v/>
      </c>
      <c r="F22" s="9">
        <f>IF(Data!F22&lt;&gt;"", Data!F22, "")</f>
        <v>1.6412037037037037E-2</v>
      </c>
      <c r="G22" s="9" t="str">
        <f>IF(Data!G22&lt;&gt;"", Data!G22, "")</f>
        <v/>
      </c>
      <c r="H22" s="9" t="str">
        <f>IF(Data!H22&lt;&gt;"", Data!H22, "")</f>
        <v/>
      </c>
      <c r="I22" s="9" t="str">
        <f>IF(Data!I22&lt;&gt;"", Data!I22, "")</f>
        <v/>
      </c>
      <c r="J22" s="9" t="str">
        <f>IF(Data!J22&lt;&gt;"", Data!J22, "")</f>
        <v/>
      </c>
      <c r="K22" s="9" t="str">
        <f>IF(Data!K22&lt;&gt;"", Data!K22, "")</f>
        <v/>
      </c>
      <c r="L22" s="9" t="str">
        <f>IF(Data!L22&lt;&gt;"", Data!L22, "")</f>
        <v/>
      </c>
      <c r="M22" s="9" t="str">
        <f>IF(Data!M22&lt;&gt;"", Data!M22, "")</f>
        <v/>
      </c>
      <c r="N22" s="12"/>
      <c r="O22" s="9">
        <f t="shared" si="1"/>
        <v>1.6412037037037037E-2</v>
      </c>
      <c r="P22" s="11" t="str">
        <f t="shared" si="0"/>
        <v/>
      </c>
      <c r="Q22" s="12"/>
      <c r="R22" s="1">
        <f t="shared" si="2"/>
        <v>1</v>
      </c>
      <c r="S22" s="12"/>
      <c r="T22" s="9" t="str">
        <f>IF($R22&gt;=avcomp1,AVERAGE('Fastest&amp;Average'!$D22:$M22),"")</f>
        <v/>
      </c>
      <c r="U22" s="11" t="str">
        <f t="shared" si="3"/>
        <v/>
      </c>
      <c r="V22" s="12"/>
      <c r="W22" s="9" t="str">
        <f>IF($R22&gt;=avcomp2,AVERAGE('Fastest&amp;Average'!$D22:$M22),"")</f>
        <v/>
      </c>
      <c r="X22" s="11" t="str">
        <f t="shared" si="4"/>
        <v/>
      </c>
      <c r="Z22" t="str">
        <f t="shared" si="5"/>
        <v>Tim Cooke</v>
      </c>
    </row>
    <row r="23" spans="1:26" x14ac:dyDescent="0.25">
      <c r="A23" t="str">
        <f>Data!A23</f>
        <v>Cooper</v>
      </c>
      <c r="B23" t="str">
        <f>Data!B23</f>
        <v>Lloyd</v>
      </c>
      <c r="C23" s="7">
        <f>Data!C23</f>
        <v>27060</v>
      </c>
      <c r="D23" s="9">
        <f>IF(Data!D23&lt;&gt;"", Data!D23, "")</f>
        <v>1.8055555555555557E-2</v>
      </c>
      <c r="E23" s="9" t="str">
        <f>IF(Data!E23&lt;&gt;"", Data!E23, "")</f>
        <v/>
      </c>
      <c r="F23" s="9" t="str">
        <f>IF(Data!F23&lt;&gt;"", Data!F23, "")</f>
        <v/>
      </c>
      <c r="G23" s="9" t="str">
        <f>IF(Data!G23&lt;&gt;"", Data!G23, "")</f>
        <v/>
      </c>
      <c r="H23" s="9" t="str">
        <f>IF(Data!H23&lt;&gt;"", Data!H23, "")</f>
        <v/>
      </c>
      <c r="I23" s="9" t="str">
        <f>IF(Data!I23&lt;&gt;"", Data!I23, "")</f>
        <v/>
      </c>
      <c r="J23" s="9" t="str">
        <f>IF(Data!J23&lt;&gt;"", Data!J23, "")</f>
        <v/>
      </c>
      <c r="K23" s="9" t="str">
        <f>IF(Data!K23&lt;&gt;"", Data!K23, "")</f>
        <v/>
      </c>
      <c r="L23" s="9" t="str">
        <f>IF(Data!L23&lt;&gt;"", Data!L23, "")</f>
        <v/>
      </c>
      <c r="M23" s="9" t="str">
        <f>IF(Data!M23&lt;&gt;"", Data!M23, "")</f>
        <v/>
      </c>
      <c r="N23" s="12"/>
      <c r="O23" s="9">
        <f t="shared" si="1"/>
        <v>1.8055555555555557E-2</v>
      </c>
      <c r="P23" s="11" t="str">
        <f t="shared" si="0"/>
        <v/>
      </c>
      <c r="Q23" s="12"/>
      <c r="R23" s="1">
        <f t="shared" si="2"/>
        <v>1</v>
      </c>
      <c r="S23" s="12"/>
      <c r="T23" s="9" t="str">
        <f>IF($R23&gt;=avcomp1,AVERAGE('Fastest&amp;Average'!$D23:$M23),"")</f>
        <v/>
      </c>
      <c r="U23" s="11" t="str">
        <f t="shared" si="3"/>
        <v/>
      </c>
      <c r="V23" s="12"/>
      <c r="W23" s="9" t="str">
        <f>IF($R23&gt;=avcomp2,AVERAGE('Fastest&amp;Average'!$D23:$M23),"")</f>
        <v/>
      </c>
      <c r="X23" s="11" t="str">
        <f t="shared" si="4"/>
        <v/>
      </c>
      <c r="Z23" t="str">
        <f t="shared" si="5"/>
        <v>Lloyd Cooper</v>
      </c>
    </row>
    <row r="24" spans="1:26" x14ac:dyDescent="0.25">
      <c r="A24" t="str">
        <f>Data!A24</f>
        <v>Cottington</v>
      </c>
      <c r="B24" t="str">
        <f>Data!B24</f>
        <v>Bradley</v>
      </c>
      <c r="C24" s="7">
        <f>Data!C24</f>
        <v>26202</v>
      </c>
      <c r="D24" s="9" t="str">
        <f>IF(Data!D24&lt;&gt;"", Data!D24, "")</f>
        <v/>
      </c>
      <c r="E24" s="9" t="str">
        <f>IF(Data!E24&lt;&gt;"", Data!E24, "")</f>
        <v/>
      </c>
      <c r="F24" s="9" t="str">
        <f>IF(Data!F24&lt;&gt;"", Data!F24, "")</f>
        <v/>
      </c>
      <c r="G24" s="9">
        <f>IF(Data!G24&lt;&gt;"", Data!G24, "")</f>
        <v>1.7430555555555557E-2</v>
      </c>
      <c r="H24" s="9">
        <f>IF(Data!H24&lt;&gt;"", Data!H24, "")</f>
        <v>1.7858796296296296E-2</v>
      </c>
      <c r="I24" s="9" t="str">
        <f>IF(Data!I24&lt;&gt;"", Data!I24, "")</f>
        <v/>
      </c>
      <c r="J24" s="9" t="str">
        <f>IF(Data!J24&lt;&gt;"", Data!J24, "")</f>
        <v/>
      </c>
      <c r="K24" s="9" t="str">
        <f>IF(Data!K24&lt;&gt;"", Data!K24, "")</f>
        <v/>
      </c>
      <c r="L24" s="9" t="str">
        <f>IF(Data!L24&lt;&gt;"", Data!L24, "")</f>
        <v/>
      </c>
      <c r="M24" s="9" t="str">
        <f>IF(Data!M24&lt;&gt;"", Data!M24, "")</f>
        <v/>
      </c>
      <c r="N24" s="12"/>
      <c r="O24" s="9">
        <f t="shared" si="1"/>
        <v>1.7430555555555557E-2</v>
      </c>
      <c r="P24" s="11" t="str">
        <f t="shared" si="0"/>
        <v/>
      </c>
      <c r="Q24" s="12"/>
      <c r="R24" s="1">
        <f t="shared" si="2"/>
        <v>2</v>
      </c>
      <c r="S24" s="12"/>
      <c r="T24" s="9" t="str">
        <f>IF($R24&gt;=avcomp1,AVERAGE('Fastest&amp;Average'!$D24:$M24),"")</f>
        <v/>
      </c>
      <c r="U24" s="11" t="str">
        <f t="shared" si="3"/>
        <v/>
      </c>
      <c r="V24" s="12"/>
      <c r="W24" s="9" t="str">
        <f>IF($R24&gt;=avcomp2,AVERAGE('Fastest&amp;Average'!$D24:$M24),"")</f>
        <v/>
      </c>
      <c r="X24" s="11" t="str">
        <f t="shared" si="4"/>
        <v/>
      </c>
      <c r="Z24" t="str">
        <f t="shared" si="5"/>
        <v>Bradley Cottington</v>
      </c>
    </row>
    <row r="25" spans="1:26" x14ac:dyDescent="0.25">
      <c r="A25" t="str">
        <f>Data!A25</f>
        <v>Cranfield</v>
      </c>
      <c r="B25" t="str">
        <f>Data!B25</f>
        <v>Lucas</v>
      </c>
      <c r="C25" s="7">
        <f>Data!C25</f>
        <v>15501</v>
      </c>
      <c r="D25" s="9">
        <f>IF(Data!D25&lt;&gt;"", Data!D25, "")</f>
        <v>1.8483796296296297E-2</v>
      </c>
      <c r="E25" s="9">
        <f>IF(Data!E25&lt;&gt;"", Data!E25, "")</f>
        <v>1.877314814814815E-2</v>
      </c>
      <c r="F25" s="9" t="str">
        <f>IF(Data!F25&lt;&gt;"", Data!F25, "")</f>
        <v/>
      </c>
      <c r="G25" s="9" t="str">
        <f>IF(Data!G25&lt;&gt;"", Data!G25, "")</f>
        <v/>
      </c>
      <c r="H25" s="9" t="str">
        <f>IF(Data!H25&lt;&gt;"", Data!H25, "")</f>
        <v/>
      </c>
      <c r="I25" s="9" t="str">
        <f>IF(Data!I25&lt;&gt;"", Data!I25, "")</f>
        <v/>
      </c>
      <c r="J25" s="9" t="str">
        <f>IF(Data!J25&lt;&gt;"", Data!J25, "")</f>
        <v/>
      </c>
      <c r="K25" s="9">
        <f>IF(Data!K25&lt;&gt;"", Data!K25, "")</f>
        <v>1.8437499999999999E-2</v>
      </c>
      <c r="L25" s="9" t="str">
        <f>IF(Data!L25&lt;&gt;"", Data!L25, "")</f>
        <v/>
      </c>
      <c r="M25" s="9" t="str">
        <f>IF(Data!M25&lt;&gt;"", Data!M25, "")</f>
        <v/>
      </c>
      <c r="N25" s="12"/>
      <c r="O25" s="9">
        <f t="shared" si="1"/>
        <v>1.8437499999999999E-2</v>
      </c>
      <c r="P25" s="11" t="str">
        <f t="shared" si="0"/>
        <v/>
      </c>
      <c r="Q25" s="12"/>
      <c r="R25" s="1">
        <f t="shared" si="2"/>
        <v>3</v>
      </c>
      <c r="S25" s="12"/>
      <c r="T25" s="9" t="str">
        <f>IF($R25&gt;=avcomp1,AVERAGE('Fastest&amp;Average'!$D25:$M25),"")</f>
        <v/>
      </c>
      <c r="U25" s="11" t="str">
        <f t="shared" si="3"/>
        <v/>
      </c>
      <c r="V25" s="12"/>
      <c r="W25" s="9" t="str">
        <f>IF($R25&gt;=avcomp2,AVERAGE('Fastest&amp;Average'!$D25:$M25),"")</f>
        <v/>
      </c>
      <c r="X25" s="11" t="str">
        <f t="shared" si="4"/>
        <v/>
      </c>
      <c r="Z25" t="str">
        <f t="shared" si="5"/>
        <v>Lucas Cranfield</v>
      </c>
    </row>
    <row r="26" spans="1:26" x14ac:dyDescent="0.25">
      <c r="A26" t="str">
        <f>Data!A26</f>
        <v>Curtis</v>
      </c>
      <c r="B26" t="str">
        <f>Data!B26</f>
        <v>Brian</v>
      </c>
      <c r="C26" s="7">
        <f>Data!C26</f>
        <v>25585</v>
      </c>
      <c r="D26" s="9" t="str">
        <f>IF(Data!D26&lt;&gt;"", Data!D26, "")</f>
        <v/>
      </c>
      <c r="E26" s="9" t="str">
        <f>IF(Data!E26&lt;&gt;"", Data!E26, "")</f>
        <v/>
      </c>
      <c r="F26" s="9" t="str">
        <f>IF(Data!F26&lt;&gt;"", Data!F26, "")</f>
        <v/>
      </c>
      <c r="G26" s="9" t="str">
        <f>IF(Data!G26&lt;&gt;"", Data!G26, "")</f>
        <v/>
      </c>
      <c r="H26" s="9" t="str">
        <f>IF(Data!H26&lt;&gt;"", Data!H26, "")</f>
        <v/>
      </c>
      <c r="I26" s="9" t="str">
        <f>IF(Data!I26&lt;&gt;"", Data!I26, "")</f>
        <v/>
      </c>
      <c r="J26" s="9" t="str">
        <f>IF(Data!J26&lt;&gt;"", Data!J26, "")</f>
        <v/>
      </c>
      <c r="K26" s="9" t="str">
        <f>IF(Data!K26&lt;&gt;"", Data!K26, "")</f>
        <v/>
      </c>
      <c r="L26" s="9">
        <f>IF(Data!L26&lt;&gt;"", Data!L26, "")</f>
        <v>1.8888888888888889E-2</v>
      </c>
      <c r="M26" s="9">
        <f>IF(Data!M26&lt;&gt;"", Data!M26, "")</f>
        <v>1.8680555555555554E-2</v>
      </c>
      <c r="N26" s="12"/>
      <c r="O26" s="9">
        <f t="shared" si="1"/>
        <v>1.8680555555555554E-2</v>
      </c>
      <c r="P26" s="11" t="str">
        <f t="shared" si="0"/>
        <v/>
      </c>
      <c r="Q26" s="12"/>
      <c r="R26" s="1">
        <f t="shared" si="2"/>
        <v>2</v>
      </c>
      <c r="S26" s="12"/>
      <c r="T26" s="9" t="str">
        <f>IF($R26&gt;=avcomp1,AVERAGE('Fastest&amp;Average'!$D26:$M26),"")</f>
        <v/>
      </c>
      <c r="U26" s="11" t="str">
        <f t="shared" si="3"/>
        <v/>
      </c>
      <c r="V26" s="12"/>
      <c r="W26" s="9" t="str">
        <f>IF($R26&gt;=avcomp2,AVERAGE('Fastest&amp;Average'!$D26:$M26),"")</f>
        <v/>
      </c>
      <c r="X26" s="11" t="str">
        <f t="shared" si="4"/>
        <v/>
      </c>
      <c r="Z26" t="str">
        <f t="shared" si="5"/>
        <v>Brian Curtis</v>
      </c>
    </row>
    <row r="27" spans="1:26" x14ac:dyDescent="0.25">
      <c r="A27" t="str">
        <f>Data!A27</f>
        <v>Davey</v>
      </c>
      <c r="B27" t="str">
        <f>Data!B27</f>
        <v>Peter</v>
      </c>
      <c r="C27" s="7">
        <f>Data!C27</f>
        <v>28792</v>
      </c>
      <c r="D27" s="9" t="str">
        <f>IF(Data!D27&lt;&gt;"", Data!D27, "")</f>
        <v/>
      </c>
      <c r="E27" s="9" t="str">
        <f>IF(Data!E27&lt;&gt;"", Data!E27, "")</f>
        <v/>
      </c>
      <c r="F27" s="9" t="str">
        <f>IF(Data!F27&lt;&gt;"", Data!F27, "")</f>
        <v/>
      </c>
      <c r="G27" s="9" t="str">
        <f>IF(Data!G27&lt;&gt;"", Data!G27, "")</f>
        <v/>
      </c>
      <c r="H27" s="9">
        <f>IF(Data!H27&lt;&gt;"", Data!H27, "")</f>
        <v>1.9814814814814816E-2</v>
      </c>
      <c r="I27" s="9" t="str">
        <f>IF(Data!I27&lt;&gt;"", Data!I27, "")</f>
        <v/>
      </c>
      <c r="J27" s="9" t="str">
        <f>IF(Data!J27&lt;&gt;"", Data!J27, "")</f>
        <v/>
      </c>
      <c r="K27" s="9">
        <f>IF(Data!K27&lt;&gt;"", Data!K27, "")</f>
        <v>1.9039351851851852E-2</v>
      </c>
      <c r="L27" s="9" t="str">
        <f>IF(Data!L27&lt;&gt;"", Data!L27, "")</f>
        <v/>
      </c>
      <c r="M27" s="9" t="str">
        <f>IF(Data!M27&lt;&gt;"", Data!M27, "")</f>
        <v/>
      </c>
      <c r="N27" s="12"/>
      <c r="O27" s="9">
        <f t="shared" si="1"/>
        <v>1.9039351851851852E-2</v>
      </c>
      <c r="P27" s="11" t="str">
        <f t="shared" si="0"/>
        <v/>
      </c>
      <c r="Q27" s="12"/>
      <c r="R27" s="1">
        <f t="shared" si="2"/>
        <v>2</v>
      </c>
      <c r="S27" s="12"/>
      <c r="T27" s="9" t="str">
        <f>IF($R27&gt;=avcomp1,AVERAGE('Fastest&amp;Average'!$D27:$M27),"")</f>
        <v/>
      </c>
      <c r="U27" s="11" t="str">
        <f t="shared" si="3"/>
        <v/>
      </c>
      <c r="V27" s="12"/>
      <c r="W27" s="9" t="str">
        <f>IF($R27&gt;=avcomp2,AVERAGE('Fastest&amp;Average'!$D27:$M27),"")</f>
        <v/>
      </c>
      <c r="X27" s="11" t="str">
        <f t="shared" si="4"/>
        <v/>
      </c>
      <c r="Z27" t="str">
        <f t="shared" si="5"/>
        <v>Peter Davey</v>
      </c>
    </row>
    <row r="28" spans="1:26" x14ac:dyDescent="0.25">
      <c r="A28" t="str">
        <f>Data!A28</f>
        <v>Drinkwater</v>
      </c>
      <c r="B28" t="str">
        <f>Data!B28</f>
        <v>Keith</v>
      </c>
      <c r="C28" s="7">
        <f>Data!C28</f>
        <v>24614</v>
      </c>
      <c r="D28" s="9">
        <f>IF(Data!D28&lt;&gt;"", Data!D28, "")</f>
        <v>1.7673611111111109E-2</v>
      </c>
      <c r="E28" s="9" t="str">
        <f>IF(Data!E28&lt;&gt;"", Data!E28, "")</f>
        <v/>
      </c>
      <c r="F28" s="9" t="str">
        <f>IF(Data!F28&lt;&gt;"", Data!F28, "")</f>
        <v/>
      </c>
      <c r="G28" s="9">
        <f>IF(Data!G28&lt;&gt;"", Data!G28, "")</f>
        <v>1.7592592592592594E-2</v>
      </c>
      <c r="H28" s="9" t="str">
        <f>IF(Data!H28&lt;&gt;"", Data!H28, "")</f>
        <v/>
      </c>
      <c r="I28" s="9">
        <f>IF(Data!I28&lt;&gt;"", Data!I28, "")</f>
        <v>1.7534722222222222E-2</v>
      </c>
      <c r="J28" s="9" t="str">
        <f>IF(Data!J28&lt;&gt;"", Data!J28, "")</f>
        <v/>
      </c>
      <c r="K28" s="9" t="str">
        <f>IF(Data!K28&lt;&gt;"", Data!K28, "")</f>
        <v/>
      </c>
      <c r="L28" s="9" t="str">
        <f>IF(Data!L28&lt;&gt;"", Data!L28, "")</f>
        <v/>
      </c>
      <c r="M28" s="9">
        <f>IF(Data!M28&lt;&gt;"", Data!M28, "")</f>
        <v>1.7511574074074072E-2</v>
      </c>
      <c r="N28" s="12"/>
      <c r="O28" s="9">
        <f t="shared" si="1"/>
        <v>1.7511574074074072E-2</v>
      </c>
      <c r="P28" s="11" t="str">
        <f t="shared" si="0"/>
        <v/>
      </c>
      <c r="Q28" s="12"/>
      <c r="R28" s="1">
        <f t="shared" si="2"/>
        <v>4</v>
      </c>
      <c r="S28" s="12"/>
      <c r="T28" s="9">
        <f>IF($R28&gt;=avcomp1,AVERAGE('Fastest&amp;Average'!$D28:$M28),"")</f>
        <v>1.7578125E-2</v>
      </c>
      <c r="U28" s="11" t="str">
        <f t="shared" si="3"/>
        <v/>
      </c>
      <c r="V28" s="12"/>
      <c r="W28" s="9" t="str">
        <f>IF($R28&gt;=avcomp2,AVERAGE('Fastest&amp;Average'!$D28:$M28),"")</f>
        <v/>
      </c>
      <c r="X28" s="11" t="str">
        <f t="shared" si="4"/>
        <v/>
      </c>
      <c r="Z28" t="str">
        <f t="shared" si="5"/>
        <v>Keith Drinkwater</v>
      </c>
    </row>
    <row r="29" spans="1:26" x14ac:dyDescent="0.25">
      <c r="A29" t="str">
        <f>Data!A29</f>
        <v>English</v>
      </c>
      <c r="B29" t="str">
        <f>Data!B29</f>
        <v>Jim</v>
      </c>
      <c r="C29" s="7">
        <f>Data!C29</f>
        <v>32339</v>
      </c>
      <c r="D29" s="9" t="str">
        <f>IF(Data!D29&lt;&gt;"", Data!D29, "")</f>
        <v/>
      </c>
      <c r="E29" s="9" t="str">
        <f>IF(Data!E29&lt;&gt;"", Data!E29, "")</f>
        <v/>
      </c>
      <c r="F29" s="9">
        <f>IF(Data!F29&lt;&gt;"", Data!F29, "")</f>
        <v>2.2210648148148149E-2</v>
      </c>
      <c r="G29" s="9" t="str">
        <f>IF(Data!G29&lt;&gt;"", Data!G29, "")</f>
        <v/>
      </c>
      <c r="H29" s="9" t="str">
        <f>IF(Data!H29&lt;&gt;"", Data!H29, "")</f>
        <v/>
      </c>
      <c r="I29" s="9" t="str">
        <f>IF(Data!I29&lt;&gt;"", Data!I29, "")</f>
        <v/>
      </c>
      <c r="J29" s="9" t="str">
        <f>IF(Data!J29&lt;&gt;"", Data!J29, "")</f>
        <v/>
      </c>
      <c r="K29" s="9" t="str">
        <f>IF(Data!K29&lt;&gt;"", Data!K29, "")</f>
        <v/>
      </c>
      <c r="L29" s="9" t="str">
        <f>IF(Data!L29&lt;&gt;"", Data!L29, "")</f>
        <v/>
      </c>
      <c r="M29" s="9" t="str">
        <f>IF(Data!M29&lt;&gt;"", Data!M29, "")</f>
        <v/>
      </c>
      <c r="N29" s="12"/>
      <c r="O29" s="9">
        <f t="shared" si="1"/>
        <v>2.2210648148148149E-2</v>
      </c>
      <c r="P29" s="11" t="str">
        <f t="shared" si="0"/>
        <v/>
      </c>
      <c r="Q29" s="12"/>
      <c r="R29" s="1">
        <f t="shared" si="2"/>
        <v>1</v>
      </c>
      <c r="S29" s="12"/>
      <c r="T29" s="9" t="str">
        <f>IF($R29&gt;=avcomp1,AVERAGE('Fastest&amp;Average'!$D29:$M29),"")</f>
        <v/>
      </c>
      <c r="U29" s="11" t="str">
        <f t="shared" si="3"/>
        <v/>
      </c>
      <c r="V29" s="12"/>
      <c r="W29" s="9" t="str">
        <f>IF($R29&gt;=avcomp2,AVERAGE('Fastest&amp;Average'!$D29:$M29),"")</f>
        <v/>
      </c>
      <c r="X29" s="11" t="str">
        <f t="shared" si="4"/>
        <v/>
      </c>
      <c r="Z29" t="str">
        <f t="shared" si="5"/>
        <v>Jim English</v>
      </c>
    </row>
    <row r="30" spans="1:26" x14ac:dyDescent="0.25">
      <c r="A30" t="str">
        <f>Data!A30</f>
        <v>Evans</v>
      </c>
      <c r="B30" t="str">
        <f>Data!B30</f>
        <v>Martin</v>
      </c>
      <c r="C30" s="7">
        <f>Data!C30</f>
        <v>22995</v>
      </c>
      <c r="D30" s="9" t="str">
        <f>IF(Data!D30&lt;&gt;"", Data!D30, "")</f>
        <v/>
      </c>
      <c r="E30" s="9">
        <f>IF(Data!E30&lt;&gt;"", Data!E30, "")</f>
        <v>1.9027777777777779E-2</v>
      </c>
      <c r="F30" s="9" t="str">
        <f>IF(Data!F30&lt;&gt;"", Data!F30, "")</f>
        <v/>
      </c>
      <c r="G30" s="9">
        <f>IF(Data!G30&lt;&gt;"", Data!G30, "")</f>
        <v>1.923611111111111E-2</v>
      </c>
      <c r="H30" s="9">
        <f>IF(Data!H30&lt;&gt;"", Data!H30, "")</f>
        <v>1.8935185185185183E-2</v>
      </c>
      <c r="I30" s="9" t="str">
        <f>IF(Data!I30&lt;&gt;"", Data!I30, "")</f>
        <v/>
      </c>
      <c r="J30" s="9" t="str">
        <f>IF(Data!J30&lt;&gt;"", Data!J30, "")</f>
        <v/>
      </c>
      <c r="K30" s="9" t="str">
        <f>IF(Data!K30&lt;&gt;"", Data!K30, "")</f>
        <v/>
      </c>
      <c r="L30" s="9">
        <f>IF(Data!L30&lt;&gt;"", Data!L30, "")</f>
        <v>1.9837962962962963E-2</v>
      </c>
      <c r="M30" s="9" t="str">
        <f>IF(Data!M30&lt;&gt;"", Data!M30, "")</f>
        <v/>
      </c>
      <c r="N30" s="12"/>
      <c r="O30" s="9">
        <f t="shared" si="1"/>
        <v>1.8935185185185183E-2</v>
      </c>
      <c r="P30" s="11" t="str">
        <f t="shared" si="0"/>
        <v/>
      </c>
      <c r="Q30" s="12"/>
      <c r="R30" s="1">
        <f t="shared" si="2"/>
        <v>4</v>
      </c>
      <c r="S30" s="12"/>
      <c r="T30" s="9">
        <f>IF($R30&gt;=avcomp1,AVERAGE('Fastest&amp;Average'!$D30:$M30),"")</f>
        <v>1.9259259259259257E-2</v>
      </c>
      <c r="U30" s="11" t="str">
        <f t="shared" si="3"/>
        <v/>
      </c>
      <c r="V30" s="12"/>
      <c r="W30" s="9" t="str">
        <f>IF($R30&gt;=avcomp2,AVERAGE('Fastest&amp;Average'!$D30:$M30),"")</f>
        <v/>
      </c>
      <c r="X30" s="11" t="str">
        <f t="shared" si="4"/>
        <v/>
      </c>
      <c r="Z30" t="str">
        <f t="shared" si="5"/>
        <v>Martin Evans</v>
      </c>
    </row>
    <row r="31" spans="1:26" x14ac:dyDescent="0.25">
      <c r="A31" t="str">
        <f>Data!A31</f>
        <v>Farquar</v>
      </c>
      <c r="B31" t="str">
        <f>Data!B31</f>
        <v>Thomas</v>
      </c>
      <c r="C31" s="7">
        <f>Data!C31</f>
        <v>23855</v>
      </c>
      <c r="D31" s="9" t="str">
        <f>IF(Data!D31&lt;&gt;"", Data!D31, "")</f>
        <v/>
      </c>
      <c r="E31" s="9" t="str">
        <f>IF(Data!E31&lt;&gt;"", Data!E31, "")</f>
        <v/>
      </c>
      <c r="F31" s="9">
        <f>IF(Data!F31&lt;&gt;"", Data!F31, "")</f>
        <v>1.7002314814814814E-2</v>
      </c>
      <c r="G31" s="9">
        <f>IF(Data!G31&lt;&gt;"", Data!G31, "")</f>
        <v>1.7395833333333336E-2</v>
      </c>
      <c r="H31" s="9">
        <f>IF(Data!H31&lt;&gt;"", Data!H31, "")</f>
        <v>1.6886574074074075E-2</v>
      </c>
      <c r="I31" s="9" t="str">
        <f>IF(Data!I31&lt;&gt;"", Data!I31, "")</f>
        <v/>
      </c>
      <c r="J31" s="9" t="str">
        <f>IF(Data!J31&lt;&gt;"", Data!J31, "")</f>
        <v/>
      </c>
      <c r="K31" s="9" t="str">
        <f>IF(Data!K31&lt;&gt;"", Data!K31, "")</f>
        <v/>
      </c>
      <c r="L31" s="9" t="str">
        <f>IF(Data!L31&lt;&gt;"", Data!L31, "")</f>
        <v/>
      </c>
      <c r="M31" s="9" t="str">
        <f>IF(Data!M31&lt;&gt;"", Data!M31, "")</f>
        <v/>
      </c>
      <c r="N31" s="12"/>
      <c r="O31" s="9">
        <f t="shared" si="1"/>
        <v>1.6886574074074075E-2</v>
      </c>
      <c r="P31" s="11" t="str">
        <f t="shared" si="0"/>
        <v/>
      </c>
      <c r="Q31" s="12"/>
      <c r="R31" s="1">
        <f t="shared" si="2"/>
        <v>3</v>
      </c>
      <c r="S31" s="12"/>
      <c r="T31" s="9" t="str">
        <f>IF($R31&gt;=avcomp1,AVERAGE('Fastest&amp;Average'!$D31:$M31),"")</f>
        <v/>
      </c>
      <c r="U31" s="11" t="str">
        <f t="shared" si="3"/>
        <v/>
      </c>
      <c r="V31" s="12"/>
      <c r="W31" s="9" t="str">
        <f>IF($R31&gt;=avcomp2,AVERAGE('Fastest&amp;Average'!$D31:$M31),"")</f>
        <v/>
      </c>
      <c r="X31" s="11" t="str">
        <f t="shared" si="4"/>
        <v/>
      </c>
      <c r="Z31" t="str">
        <f t="shared" si="5"/>
        <v>Thomas Farquar</v>
      </c>
    </row>
    <row r="32" spans="1:26" x14ac:dyDescent="0.25">
      <c r="A32" t="str">
        <f>Data!A32</f>
        <v>Fletcher</v>
      </c>
      <c r="B32" t="str">
        <f>Data!B32</f>
        <v>James</v>
      </c>
      <c r="C32" s="7">
        <f>Data!C32</f>
        <v>24157</v>
      </c>
      <c r="D32" s="9">
        <f>IF(Data!D32&lt;&gt;"", Data!D32, "")</f>
        <v>1.9305555555555555E-2</v>
      </c>
      <c r="E32" s="9" t="str">
        <f>IF(Data!E32&lt;&gt;"", Data!E32, "")</f>
        <v/>
      </c>
      <c r="F32" s="9" t="str">
        <f>IF(Data!F32&lt;&gt;"", Data!F32, "")</f>
        <v/>
      </c>
      <c r="G32" s="9" t="str">
        <f>IF(Data!G32&lt;&gt;"", Data!G32, "")</f>
        <v/>
      </c>
      <c r="H32" s="9" t="str">
        <f>IF(Data!H32&lt;&gt;"", Data!H32, "")</f>
        <v/>
      </c>
      <c r="I32" s="9" t="str">
        <f>IF(Data!I32&lt;&gt;"", Data!I32, "")</f>
        <v/>
      </c>
      <c r="J32" s="9">
        <f>IF(Data!J32&lt;&gt;"", Data!J32, "")</f>
        <v>1.892361111111111E-2</v>
      </c>
      <c r="K32" s="9" t="str">
        <f>IF(Data!K32&lt;&gt;"", Data!K32, "")</f>
        <v/>
      </c>
      <c r="L32" s="9" t="str">
        <f>IF(Data!L32&lt;&gt;"", Data!L32, "")</f>
        <v/>
      </c>
      <c r="M32" s="9">
        <f>IF(Data!M32&lt;&gt;"", Data!M32, "")</f>
        <v>1.9861111111111111E-2</v>
      </c>
      <c r="N32" s="12"/>
      <c r="O32" s="9">
        <f t="shared" si="1"/>
        <v>1.892361111111111E-2</v>
      </c>
      <c r="P32" s="11" t="str">
        <f t="shared" si="0"/>
        <v/>
      </c>
      <c r="Q32" s="12"/>
      <c r="R32" s="1">
        <f t="shared" si="2"/>
        <v>3</v>
      </c>
      <c r="S32" s="12"/>
      <c r="T32" s="9" t="str">
        <f>IF($R32&gt;=avcomp1,AVERAGE('Fastest&amp;Average'!$D32:$M32),"")</f>
        <v/>
      </c>
      <c r="U32" s="11" t="str">
        <f t="shared" si="3"/>
        <v/>
      </c>
      <c r="V32" s="12"/>
      <c r="W32" s="9" t="str">
        <f>IF($R32&gt;=avcomp2,AVERAGE('Fastest&amp;Average'!$D32:$M32),"")</f>
        <v/>
      </c>
      <c r="X32" s="11" t="str">
        <f t="shared" si="4"/>
        <v/>
      </c>
      <c r="Z32" t="str">
        <f t="shared" si="5"/>
        <v>James Fletcher</v>
      </c>
    </row>
    <row r="33" spans="1:26" x14ac:dyDescent="0.25">
      <c r="A33" t="str">
        <f>Data!A33</f>
        <v>Foster</v>
      </c>
      <c r="B33" t="str">
        <f>Data!B33</f>
        <v>Derek</v>
      </c>
      <c r="C33" s="7">
        <f>Data!C33</f>
        <v>21628</v>
      </c>
      <c r="D33" s="9" t="str">
        <f>IF(Data!D33&lt;&gt;"", Data!D33, "")</f>
        <v/>
      </c>
      <c r="E33" s="9" t="str">
        <f>IF(Data!E33&lt;&gt;"", Data!E33, "")</f>
        <v/>
      </c>
      <c r="F33" s="9">
        <f>IF(Data!F33&lt;&gt;"", Data!F33, "")</f>
        <v>2.2476851851851855E-2</v>
      </c>
      <c r="G33" s="9">
        <f>IF(Data!G33&lt;&gt;"", Data!G33, "")</f>
        <v>2.2175925925925929E-2</v>
      </c>
      <c r="H33" s="9">
        <f>IF(Data!H33&lt;&gt;"", Data!H33, "")</f>
        <v>2.207175925925926E-2</v>
      </c>
      <c r="I33" s="9">
        <f>IF(Data!I33&lt;&gt;"", Data!I33, "")</f>
        <v>2.2048611111111113E-2</v>
      </c>
      <c r="J33" s="9">
        <f>IF(Data!J33&lt;&gt;"", Data!J33, "")</f>
        <v>2.2083333333333333E-2</v>
      </c>
      <c r="K33" s="9">
        <f>IF(Data!K33&lt;&gt;"", Data!K33, "")</f>
        <v>2.179398148148148E-2</v>
      </c>
      <c r="L33" s="9" t="str">
        <f>IF(Data!L33&lt;&gt;"", Data!L33, "")</f>
        <v/>
      </c>
      <c r="M33" s="9" t="str">
        <f>IF(Data!M33&lt;&gt;"", Data!M33, "")</f>
        <v/>
      </c>
      <c r="N33" s="12"/>
      <c r="O33" s="9">
        <f t="shared" si="1"/>
        <v>2.179398148148148E-2</v>
      </c>
      <c r="P33" s="11" t="str">
        <f t="shared" si="0"/>
        <v/>
      </c>
      <c r="Q33" s="12"/>
      <c r="R33" s="1">
        <f t="shared" si="2"/>
        <v>6</v>
      </c>
      <c r="S33" s="12"/>
      <c r="T33" s="9">
        <f>IF($R33&gt;=avcomp1,AVERAGE('Fastest&amp;Average'!$D33:$M33),"")</f>
        <v>2.2108410493827158E-2</v>
      </c>
      <c r="U33" s="11" t="str">
        <f t="shared" si="3"/>
        <v/>
      </c>
      <c r="V33" s="12"/>
      <c r="W33" s="9">
        <f>IF($R33&gt;=avcomp2,AVERAGE('Fastest&amp;Average'!$D33:$M33),"")</f>
        <v>2.2108410493827158E-2</v>
      </c>
      <c r="X33" s="11" t="str">
        <f t="shared" si="4"/>
        <v/>
      </c>
      <c r="Z33" t="str">
        <f t="shared" si="5"/>
        <v>Derek Foster</v>
      </c>
    </row>
    <row r="34" spans="1:26" x14ac:dyDescent="0.25">
      <c r="A34" t="str">
        <f>Data!A34</f>
        <v>Gilbert</v>
      </c>
      <c r="B34" t="str">
        <f>Data!B34</f>
        <v>Bryan</v>
      </c>
      <c r="C34" s="7">
        <f>Data!C34</f>
        <v>30542</v>
      </c>
      <c r="D34" s="9" t="str">
        <f>IF(Data!D34&lt;&gt;"", Data!D34, "")</f>
        <v/>
      </c>
      <c r="E34" s="9">
        <f>IF(Data!E34&lt;&gt;"", Data!E34, "")</f>
        <v>1.726851851851852E-2</v>
      </c>
      <c r="F34" s="9" t="str">
        <f>IF(Data!F34&lt;&gt;"", Data!F34, "")</f>
        <v/>
      </c>
      <c r="G34" s="9" t="str">
        <f>IF(Data!G34&lt;&gt;"", Data!G34, "")</f>
        <v/>
      </c>
      <c r="H34" s="9" t="str">
        <f>IF(Data!H34&lt;&gt;"", Data!H34, "")</f>
        <v/>
      </c>
      <c r="I34" s="9" t="str">
        <f>IF(Data!I34&lt;&gt;"", Data!I34, "")</f>
        <v/>
      </c>
      <c r="J34" s="9" t="str">
        <f>IF(Data!J34&lt;&gt;"", Data!J34, "")</f>
        <v/>
      </c>
      <c r="K34" s="9" t="str">
        <f>IF(Data!K34&lt;&gt;"", Data!K34, "")</f>
        <v/>
      </c>
      <c r="L34" s="9">
        <f>IF(Data!L34&lt;&gt;"", Data!L34, "")</f>
        <v>1.7465277777777777E-2</v>
      </c>
      <c r="M34" s="9" t="str">
        <f>IF(Data!M34&lt;&gt;"", Data!M34, "")</f>
        <v/>
      </c>
      <c r="N34" s="12"/>
      <c r="O34" s="9">
        <f t="shared" si="1"/>
        <v>1.726851851851852E-2</v>
      </c>
      <c r="P34" s="11" t="str">
        <f t="shared" si="0"/>
        <v/>
      </c>
      <c r="Q34" s="12"/>
      <c r="R34" s="1">
        <f t="shared" si="2"/>
        <v>2</v>
      </c>
      <c r="S34" s="12"/>
      <c r="T34" s="9" t="str">
        <f>IF($R34&gt;=avcomp1,AVERAGE('Fastest&amp;Average'!$D34:$M34),"")</f>
        <v/>
      </c>
      <c r="U34" s="11" t="str">
        <f t="shared" si="3"/>
        <v/>
      </c>
      <c r="V34" s="12"/>
      <c r="W34" s="9" t="str">
        <f>IF($R34&gt;=avcomp2,AVERAGE('Fastest&amp;Average'!$D34:$M34),"")</f>
        <v/>
      </c>
      <c r="X34" s="11" t="str">
        <f t="shared" si="4"/>
        <v/>
      </c>
      <c r="Z34" t="str">
        <f t="shared" si="5"/>
        <v>Bryan Gilbert</v>
      </c>
    </row>
    <row r="35" spans="1:26" x14ac:dyDescent="0.25">
      <c r="A35" t="str">
        <f>Data!A35</f>
        <v>Griffin</v>
      </c>
      <c r="B35" t="str">
        <f>Data!B35</f>
        <v>Pete</v>
      </c>
      <c r="C35" s="7">
        <f>Data!C35</f>
        <v>15377</v>
      </c>
      <c r="D35" s="9">
        <f>IF(Data!D35&lt;&gt;"", Data!D35, "")</f>
        <v>2.0150462962962964E-2</v>
      </c>
      <c r="E35" s="9" t="str">
        <f>IF(Data!E35&lt;&gt;"", Data!E35, "")</f>
        <v/>
      </c>
      <c r="F35" s="9" t="str">
        <f>IF(Data!F35&lt;&gt;"", Data!F35, "")</f>
        <v/>
      </c>
      <c r="G35" s="9" t="str">
        <f>IF(Data!G35&lt;&gt;"", Data!G35, "")</f>
        <v/>
      </c>
      <c r="H35" s="9" t="str">
        <f>IF(Data!H35&lt;&gt;"", Data!H35, "")</f>
        <v/>
      </c>
      <c r="I35" s="9" t="str">
        <f>IF(Data!I35&lt;&gt;"", Data!I35, "")</f>
        <v/>
      </c>
      <c r="J35" s="9" t="str">
        <f>IF(Data!J35&lt;&gt;"", Data!J35, "")</f>
        <v/>
      </c>
      <c r="K35" s="9" t="str">
        <f>IF(Data!K35&lt;&gt;"", Data!K35, "")</f>
        <v/>
      </c>
      <c r="L35" s="9" t="str">
        <f>IF(Data!L35&lt;&gt;"", Data!L35, "")</f>
        <v/>
      </c>
      <c r="M35" s="9" t="str">
        <f>IF(Data!M35&lt;&gt;"", Data!M35, "")</f>
        <v/>
      </c>
      <c r="N35" s="12"/>
      <c r="O35" s="9">
        <f t="shared" si="1"/>
        <v>2.0150462962962964E-2</v>
      </c>
      <c r="P35" s="11" t="str">
        <f t="shared" si="0"/>
        <v/>
      </c>
      <c r="Q35" s="12"/>
      <c r="R35" s="1">
        <f t="shared" si="2"/>
        <v>1</v>
      </c>
      <c r="S35" s="12"/>
      <c r="T35" s="9" t="str">
        <f>IF($R35&gt;=avcomp1,AVERAGE('Fastest&amp;Average'!$D35:$M35),"")</f>
        <v/>
      </c>
      <c r="U35" s="11" t="str">
        <f t="shared" si="3"/>
        <v/>
      </c>
      <c r="V35" s="12"/>
      <c r="W35" s="9" t="str">
        <f>IF($R35&gt;=avcomp2,AVERAGE('Fastest&amp;Average'!$D35:$M35),"")</f>
        <v/>
      </c>
      <c r="X35" s="11" t="str">
        <f t="shared" si="4"/>
        <v/>
      </c>
      <c r="Z35" t="str">
        <f t="shared" si="5"/>
        <v>Pete Griffin</v>
      </c>
    </row>
    <row r="36" spans="1:26" x14ac:dyDescent="0.25">
      <c r="A36" t="str">
        <f>Data!A36</f>
        <v>Hall</v>
      </c>
      <c r="B36" t="str">
        <f>Data!B36</f>
        <v>Matthew</v>
      </c>
      <c r="C36" s="7">
        <f>Data!C36</f>
        <v>25871</v>
      </c>
      <c r="D36" s="9" t="str">
        <f>IF(Data!D36&lt;&gt;"", Data!D36, "")</f>
        <v/>
      </c>
      <c r="E36" s="9" t="str">
        <f>IF(Data!E36&lt;&gt;"", Data!E36, "")</f>
        <v/>
      </c>
      <c r="F36" s="9">
        <f>IF(Data!F36&lt;&gt;"", Data!F36, "")</f>
        <v>1.5949074074074074E-2</v>
      </c>
      <c r="G36" s="9">
        <f>IF(Data!G36&lt;&gt;"", Data!G36, "")</f>
        <v>1.6493055555555556E-2</v>
      </c>
      <c r="H36" s="9">
        <f>IF(Data!H36&lt;&gt;"", Data!H36, "")</f>
        <v>1.6018518518518519E-2</v>
      </c>
      <c r="I36" s="9">
        <f>IF(Data!I36&lt;&gt;"", Data!I36, "")</f>
        <v>1.59375E-2</v>
      </c>
      <c r="J36" s="9">
        <f>IF(Data!J36&lt;&gt;"", Data!J36, "")</f>
        <v>1.5902777777777776E-2</v>
      </c>
      <c r="K36" s="9" t="str">
        <f>IF(Data!K36&lt;&gt;"", Data!K36, "")</f>
        <v/>
      </c>
      <c r="L36" s="9">
        <f>IF(Data!L36&lt;&gt;"", Data!L36, "")</f>
        <v>1.6111111111111111E-2</v>
      </c>
      <c r="M36" s="9" t="str">
        <f>IF(Data!M36&lt;&gt;"", Data!M36, "")</f>
        <v/>
      </c>
      <c r="N36" s="12"/>
      <c r="O36" s="9">
        <f t="shared" si="1"/>
        <v>1.5902777777777776E-2</v>
      </c>
      <c r="P36" s="11" t="str">
        <f t="shared" si="0"/>
        <v/>
      </c>
      <c r="Q36" s="12"/>
      <c r="R36" s="1">
        <f t="shared" si="2"/>
        <v>6</v>
      </c>
      <c r="S36" s="12"/>
      <c r="T36" s="9">
        <f>IF($R36&gt;=avcomp1,AVERAGE('Fastest&amp;Average'!$D36:$M36),"")</f>
        <v>1.6068672839506176E-2</v>
      </c>
      <c r="U36" s="11" t="str">
        <f t="shared" si="3"/>
        <v>3rd</v>
      </c>
      <c r="V36" s="12"/>
      <c r="W36" s="9">
        <f>IF($R36&gt;=avcomp2,AVERAGE('Fastest&amp;Average'!$D36:$M36),"")</f>
        <v>1.6068672839506176E-2</v>
      </c>
      <c r="X36" s="11" t="str">
        <f t="shared" si="4"/>
        <v>2nd</v>
      </c>
      <c r="Z36" t="str">
        <f t="shared" si="5"/>
        <v>Matthew Hall</v>
      </c>
    </row>
    <row r="37" spans="1:26" x14ac:dyDescent="0.25">
      <c r="A37" t="str">
        <f>Data!A37</f>
        <v>Hargreaves</v>
      </c>
      <c r="B37" t="str">
        <f>Data!B37</f>
        <v>Derek</v>
      </c>
      <c r="C37" s="7">
        <f>Data!C37</f>
        <v>19500</v>
      </c>
      <c r="D37" s="9">
        <f>IF(Data!D37&lt;&gt;"", Data!D37, "")</f>
        <v>1.7708333333333333E-2</v>
      </c>
      <c r="E37" s="9" t="str">
        <f>IF(Data!E37&lt;&gt;"", Data!E37, "")</f>
        <v/>
      </c>
      <c r="F37" s="9" t="str">
        <f>IF(Data!F37&lt;&gt;"", Data!F37, "")</f>
        <v/>
      </c>
      <c r="G37" s="9">
        <f>IF(Data!G37&lt;&gt;"", Data!G37, "")</f>
        <v>1.8368055555555554E-2</v>
      </c>
      <c r="H37" s="9" t="str">
        <f>IF(Data!H37&lt;&gt;"", Data!H37, "")</f>
        <v/>
      </c>
      <c r="I37" s="9">
        <f>IF(Data!I37&lt;&gt;"", Data!I37, "")</f>
        <v>1.8425925925925925E-2</v>
      </c>
      <c r="J37" s="9">
        <f>IF(Data!J37&lt;&gt;"", Data!J37, "")</f>
        <v>1.8530092592592595E-2</v>
      </c>
      <c r="K37" s="9" t="str">
        <f>IF(Data!K37&lt;&gt;"", Data!K37, "")</f>
        <v/>
      </c>
      <c r="L37" s="9" t="str">
        <f>IF(Data!L37&lt;&gt;"", Data!L37, "")</f>
        <v/>
      </c>
      <c r="M37" s="9" t="str">
        <f>IF(Data!M37&lt;&gt;"", Data!M37, "")</f>
        <v/>
      </c>
      <c r="N37" s="12"/>
      <c r="O37" s="9">
        <f t="shared" si="1"/>
        <v>1.7708333333333333E-2</v>
      </c>
      <c r="P37" s="11" t="str">
        <f t="shared" si="0"/>
        <v/>
      </c>
      <c r="Q37" s="12"/>
      <c r="R37" s="1">
        <f t="shared" si="2"/>
        <v>4</v>
      </c>
      <c r="S37" s="12"/>
      <c r="T37" s="9">
        <f>IF($R37&gt;=avcomp1,AVERAGE('Fastest&amp;Average'!$D37:$M37),"")</f>
        <v>1.8258101851851852E-2</v>
      </c>
      <c r="U37" s="11" t="str">
        <f t="shared" si="3"/>
        <v/>
      </c>
      <c r="V37" s="12"/>
      <c r="W37" s="9" t="str">
        <f>IF($R37&gt;=avcomp2,AVERAGE('Fastest&amp;Average'!$D37:$M37),"")</f>
        <v/>
      </c>
      <c r="X37" s="11" t="str">
        <f t="shared" si="4"/>
        <v/>
      </c>
      <c r="Z37" t="str">
        <f t="shared" si="5"/>
        <v>Derek Hargreaves</v>
      </c>
    </row>
    <row r="38" spans="1:26" x14ac:dyDescent="0.25">
      <c r="A38" t="str">
        <f>Data!A38</f>
        <v>Hunt</v>
      </c>
      <c r="B38" t="str">
        <f>Data!B38</f>
        <v>Robin</v>
      </c>
      <c r="C38" s="7">
        <f>Data!C38</f>
        <v>25314</v>
      </c>
      <c r="D38" s="9" t="str">
        <f>IF(Data!D38&lt;&gt;"", Data!D38, "")</f>
        <v/>
      </c>
      <c r="E38" s="9" t="str">
        <f>IF(Data!E38&lt;&gt;"", Data!E38, "")</f>
        <v/>
      </c>
      <c r="F38" s="9" t="str">
        <f>IF(Data!F38&lt;&gt;"", Data!F38, "")</f>
        <v/>
      </c>
      <c r="G38" s="9" t="str">
        <f>IF(Data!G38&lt;&gt;"", Data!G38, "")</f>
        <v/>
      </c>
      <c r="H38" s="9">
        <f>IF(Data!H38&lt;&gt;"", Data!H38, "")</f>
        <v>1.6875000000000001E-2</v>
      </c>
      <c r="I38" s="9" t="str">
        <f>IF(Data!I38&lt;&gt;"", Data!I38, "")</f>
        <v/>
      </c>
      <c r="J38" s="9" t="str">
        <f>IF(Data!J38&lt;&gt;"", Data!J38, "")</f>
        <v/>
      </c>
      <c r="K38" s="9" t="str">
        <f>IF(Data!K38&lt;&gt;"", Data!K38, "")</f>
        <v/>
      </c>
      <c r="L38" s="9" t="str">
        <f>IF(Data!L38&lt;&gt;"", Data!L38, "")</f>
        <v/>
      </c>
      <c r="M38" s="9" t="str">
        <f>IF(Data!M38&lt;&gt;"", Data!M38, "")</f>
        <v/>
      </c>
      <c r="N38" s="12"/>
      <c r="O38" s="9">
        <f t="shared" si="1"/>
        <v>1.6875000000000001E-2</v>
      </c>
      <c r="P38" s="11" t="str">
        <f t="shared" si="0"/>
        <v/>
      </c>
      <c r="Q38" s="12"/>
      <c r="R38" s="1">
        <f t="shared" si="2"/>
        <v>1</v>
      </c>
      <c r="S38" s="12"/>
      <c r="T38" s="9" t="str">
        <f>IF($R38&gt;=avcomp1,AVERAGE('Fastest&amp;Average'!$D38:$M38),"")</f>
        <v/>
      </c>
      <c r="U38" s="11" t="str">
        <f t="shared" si="3"/>
        <v/>
      </c>
      <c r="V38" s="12"/>
      <c r="W38" s="9" t="str">
        <f>IF($R38&gt;=avcomp2,AVERAGE('Fastest&amp;Average'!$D38:$M38),"")</f>
        <v/>
      </c>
      <c r="X38" s="11" t="str">
        <f t="shared" si="4"/>
        <v/>
      </c>
      <c r="Z38" t="str">
        <f t="shared" si="5"/>
        <v>Robin Hunt</v>
      </c>
    </row>
    <row r="39" spans="1:26" x14ac:dyDescent="0.25">
      <c r="A39" t="str">
        <f>Data!A39</f>
        <v>Knight</v>
      </c>
      <c r="B39" t="str">
        <f>Data!B39</f>
        <v>Oliver</v>
      </c>
      <c r="C39" s="7">
        <f>Data!C39</f>
        <v>20709</v>
      </c>
      <c r="D39" s="9" t="str">
        <f>IF(Data!D39&lt;&gt;"", Data!D39, "")</f>
        <v/>
      </c>
      <c r="E39" s="9" t="str">
        <f>IF(Data!E39&lt;&gt;"", Data!E39, "")</f>
        <v/>
      </c>
      <c r="F39" s="9">
        <f>IF(Data!F39&lt;&gt;"", Data!F39, "")</f>
        <v>2.1423611111111112E-2</v>
      </c>
      <c r="G39" s="9" t="str">
        <f>IF(Data!G39&lt;&gt;"", Data!G39, "")</f>
        <v/>
      </c>
      <c r="H39" s="9" t="str">
        <f>IF(Data!H39&lt;&gt;"", Data!H39, "")</f>
        <v/>
      </c>
      <c r="I39" s="9" t="str">
        <f>IF(Data!I39&lt;&gt;"", Data!I39, "")</f>
        <v/>
      </c>
      <c r="J39" s="9">
        <f>IF(Data!J39&lt;&gt;"", Data!J39, "")</f>
        <v>2.2013888888888888E-2</v>
      </c>
      <c r="K39" s="9">
        <f>IF(Data!K39&lt;&gt;"", Data!K39, "")</f>
        <v>2.162037037037037E-2</v>
      </c>
      <c r="L39" s="9" t="str">
        <f>IF(Data!L39&lt;&gt;"", Data!L39, "")</f>
        <v/>
      </c>
      <c r="M39" s="9" t="str">
        <f>IF(Data!M39&lt;&gt;"", Data!M39, "")</f>
        <v/>
      </c>
      <c r="N39" s="12"/>
      <c r="O39" s="9">
        <f t="shared" si="1"/>
        <v>2.1423611111111112E-2</v>
      </c>
      <c r="P39" s="11" t="str">
        <f t="shared" si="0"/>
        <v/>
      </c>
      <c r="Q39" s="12"/>
      <c r="R39" s="1">
        <f t="shared" si="2"/>
        <v>3</v>
      </c>
      <c r="S39" s="12"/>
      <c r="T39" s="9" t="str">
        <f>IF($R39&gt;=avcomp1,AVERAGE('Fastest&amp;Average'!$D39:$M39),"")</f>
        <v/>
      </c>
      <c r="U39" s="11" t="str">
        <f t="shared" si="3"/>
        <v/>
      </c>
      <c r="V39" s="12"/>
      <c r="W39" s="9" t="str">
        <f>IF($R39&gt;=avcomp2,AVERAGE('Fastest&amp;Average'!$D39:$M39),"")</f>
        <v/>
      </c>
      <c r="X39" s="11" t="str">
        <f t="shared" si="4"/>
        <v/>
      </c>
      <c r="Z39" t="str">
        <f t="shared" si="5"/>
        <v>Oliver Knight</v>
      </c>
    </row>
    <row r="40" spans="1:26" x14ac:dyDescent="0.25">
      <c r="A40" t="str">
        <f>Data!A40</f>
        <v>Lawrence</v>
      </c>
      <c r="B40" t="str">
        <f>Data!B40</f>
        <v>Tom</v>
      </c>
      <c r="C40" s="7">
        <f>Data!C40</f>
        <v>25773</v>
      </c>
      <c r="D40" s="9" t="str">
        <f>IF(Data!D40&lt;&gt;"", Data!D40, "")</f>
        <v/>
      </c>
      <c r="E40" s="9" t="str">
        <f>IF(Data!E40&lt;&gt;"", Data!E40, "")</f>
        <v/>
      </c>
      <c r="F40" s="9" t="str">
        <f>IF(Data!F40&lt;&gt;"", Data!F40, "")</f>
        <v/>
      </c>
      <c r="G40" s="9" t="str">
        <f>IF(Data!G40&lt;&gt;"", Data!G40, "")</f>
        <v/>
      </c>
      <c r="H40" s="9" t="str">
        <f>IF(Data!H40&lt;&gt;"", Data!H40, "")</f>
        <v/>
      </c>
      <c r="I40" s="9">
        <f>IF(Data!I40&lt;&gt;"", Data!I40, "")</f>
        <v>1.6319444444444445E-2</v>
      </c>
      <c r="J40" s="9">
        <f>IF(Data!J40&lt;&gt;"", Data!J40, "")</f>
        <v>1.622685185185185E-2</v>
      </c>
      <c r="K40" s="9">
        <f>IF(Data!K40&lt;&gt;"", Data!K40, "")</f>
        <v>1.5219907407407409E-2</v>
      </c>
      <c r="L40" s="9">
        <f>IF(Data!L40&lt;&gt;"", Data!L40, "")</f>
        <v>1.6354166666666666E-2</v>
      </c>
      <c r="M40" s="9">
        <f>IF(Data!M40&lt;&gt;"", Data!M40, "")</f>
        <v>1.6331018518518519E-2</v>
      </c>
      <c r="N40" s="12"/>
      <c r="O40" s="9">
        <f t="shared" si="1"/>
        <v>1.5219907407407409E-2</v>
      </c>
      <c r="P40" s="11" t="str">
        <f t="shared" si="0"/>
        <v>3rd</v>
      </c>
      <c r="Q40" s="12"/>
      <c r="R40" s="1">
        <f t="shared" si="2"/>
        <v>5</v>
      </c>
      <c r="S40" s="12"/>
      <c r="T40" s="9">
        <f>IF($R40&gt;=avcomp1,AVERAGE('Fastest&amp;Average'!$D40:$M40),"")</f>
        <v>1.609027777777778E-2</v>
      </c>
      <c r="U40" s="11" t="str">
        <f t="shared" si="3"/>
        <v/>
      </c>
      <c r="V40" s="12"/>
      <c r="W40" s="9" t="str">
        <f>IF($R40&gt;=avcomp2,AVERAGE('Fastest&amp;Average'!$D40:$M40),"")</f>
        <v/>
      </c>
      <c r="X40" s="11" t="str">
        <f t="shared" si="4"/>
        <v/>
      </c>
      <c r="Z40" t="str">
        <f t="shared" si="5"/>
        <v>Tom Lawrence</v>
      </c>
    </row>
    <row r="41" spans="1:26" x14ac:dyDescent="0.25">
      <c r="A41" t="str">
        <f>Data!A41</f>
        <v>Lucas</v>
      </c>
      <c r="B41" t="str">
        <f>Data!B41</f>
        <v>Paul</v>
      </c>
      <c r="C41" s="7">
        <f>Data!C41</f>
        <v>26576</v>
      </c>
      <c r="D41" s="9" t="str">
        <f>IF(Data!D41&lt;&gt;"", Data!D41, "")</f>
        <v/>
      </c>
      <c r="E41" s="9">
        <f>IF(Data!E41&lt;&gt;"", Data!E41, "")</f>
        <v>1.6238425925925924E-2</v>
      </c>
      <c r="F41" s="9" t="str">
        <f>IF(Data!F41&lt;&gt;"", Data!F41, "")</f>
        <v/>
      </c>
      <c r="G41" s="9" t="str">
        <f>IF(Data!G41&lt;&gt;"", Data!G41, "")</f>
        <v/>
      </c>
      <c r="H41" s="9" t="str">
        <f>IF(Data!H41&lt;&gt;"", Data!H41, "")</f>
        <v/>
      </c>
      <c r="I41" s="9">
        <f>IF(Data!I41&lt;&gt;"", Data!I41, "")</f>
        <v>1.6203703703703703E-2</v>
      </c>
      <c r="J41" s="9" t="str">
        <f>IF(Data!J41&lt;&gt;"", Data!J41, "")</f>
        <v/>
      </c>
      <c r="K41" s="9" t="str">
        <f>IF(Data!K41&lt;&gt;"", Data!K41, "")</f>
        <v/>
      </c>
      <c r="L41" s="9" t="str">
        <f>IF(Data!L41&lt;&gt;"", Data!L41, "")</f>
        <v/>
      </c>
      <c r="M41" s="9" t="str">
        <f>IF(Data!M41&lt;&gt;"", Data!M41, "")</f>
        <v/>
      </c>
      <c r="N41" s="12"/>
      <c r="O41" s="9">
        <f t="shared" si="1"/>
        <v>1.6203703703703703E-2</v>
      </c>
      <c r="P41" s="11" t="str">
        <f t="shared" si="0"/>
        <v/>
      </c>
      <c r="Q41" s="12"/>
      <c r="R41" s="1">
        <f t="shared" si="2"/>
        <v>2</v>
      </c>
      <c r="S41" s="12"/>
      <c r="T41" s="9" t="str">
        <f>IF($R41&gt;=avcomp1,AVERAGE('Fastest&amp;Average'!$D41:$M41),"")</f>
        <v/>
      </c>
      <c r="U41" s="11" t="str">
        <f t="shared" si="3"/>
        <v/>
      </c>
      <c r="V41" s="12"/>
      <c r="W41" s="9" t="str">
        <f>IF($R41&gt;=avcomp2,AVERAGE('Fastest&amp;Average'!$D41:$M41),"")</f>
        <v/>
      </c>
      <c r="X41" s="11" t="str">
        <f t="shared" si="4"/>
        <v/>
      </c>
      <c r="Z41" t="str">
        <f t="shared" si="5"/>
        <v>Paul Lucas</v>
      </c>
    </row>
    <row r="42" spans="1:26" x14ac:dyDescent="0.25">
      <c r="A42" t="str">
        <f>Data!A42</f>
        <v>Mason</v>
      </c>
      <c r="B42" t="str">
        <f>Data!B42</f>
        <v>Steve</v>
      </c>
      <c r="C42" s="7">
        <f>Data!C42</f>
        <v>28205</v>
      </c>
      <c r="D42" s="9" t="str">
        <f>IF(Data!D42&lt;&gt;"", Data!D42, "")</f>
        <v/>
      </c>
      <c r="E42" s="9" t="str">
        <f>IF(Data!E42&lt;&gt;"", Data!E42, "")</f>
        <v/>
      </c>
      <c r="F42" s="9" t="str">
        <f>IF(Data!F42&lt;&gt;"", Data!F42, "")</f>
        <v/>
      </c>
      <c r="G42" s="9">
        <f>IF(Data!G42&lt;&gt;"", Data!G42, "")</f>
        <v>2.0196759259259258E-2</v>
      </c>
      <c r="H42" s="9" t="str">
        <f>IF(Data!H42&lt;&gt;"", Data!H42, "")</f>
        <v/>
      </c>
      <c r="I42" s="9" t="str">
        <f>IF(Data!I42&lt;&gt;"", Data!I42, "")</f>
        <v/>
      </c>
      <c r="J42" s="9" t="str">
        <f>IF(Data!J42&lt;&gt;"", Data!J42, "")</f>
        <v/>
      </c>
      <c r="K42" s="9" t="str">
        <f>IF(Data!K42&lt;&gt;"", Data!K42, "")</f>
        <v/>
      </c>
      <c r="L42" s="9" t="str">
        <f>IF(Data!L42&lt;&gt;"", Data!L42, "")</f>
        <v/>
      </c>
      <c r="M42" s="9">
        <f>IF(Data!M42&lt;&gt;"", Data!M42, "")</f>
        <v>2.0324074074074074E-2</v>
      </c>
      <c r="N42" s="12"/>
      <c r="O42" s="9">
        <f t="shared" si="1"/>
        <v>2.0196759259259258E-2</v>
      </c>
      <c r="P42" s="11" t="str">
        <f t="shared" si="0"/>
        <v/>
      </c>
      <c r="Q42" s="12"/>
      <c r="R42" s="1">
        <f t="shared" si="2"/>
        <v>2</v>
      </c>
      <c r="S42" s="12"/>
      <c r="T42" s="9" t="str">
        <f>IF($R42&gt;=avcomp1,AVERAGE('Fastest&amp;Average'!$D42:$M42),"")</f>
        <v/>
      </c>
      <c r="U42" s="11" t="str">
        <f t="shared" si="3"/>
        <v/>
      </c>
      <c r="V42" s="12"/>
      <c r="W42" s="9" t="str">
        <f>IF($R42&gt;=avcomp2,AVERAGE('Fastest&amp;Average'!$D42:$M42),"")</f>
        <v/>
      </c>
      <c r="X42" s="11" t="str">
        <f t="shared" si="4"/>
        <v/>
      </c>
      <c r="Z42" t="str">
        <f t="shared" si="5"/>
        <v>Steve Mason</v>
      </c>
    </row>
    <row r="43" spans="1:26" x14ac:dyDescent="0.25">
      <c r="A43" t="str">
        <f>Data!A43</f>
        <v>Mitchell</v>
      </c>
      <c r="B43" t="str">
        <f>Data!B43</f>
        <v>Jonathan</v>
      </c>
      <c r="C43" s="7">
        <f>Data!C43</f>
        <v>24255</v>
      </c>
      <c r="D43" s="9" t="str">
        <f>IF(Data!D43&lt;&gt;"", Data!D43, "")</f>
        <v/>
      </c>
      <c r="E43" s="9">
        <f>IF(Data!E43&lt;&gt;"", Data!E43, "")</f>
        <v>1.6967592592592593E-2</v>
      </c>
      <c r="F43" s="9" t="str">
        <f>IF(Data!F43&lt;&gt;"", Data!F43, "")</f>
        <v/>
      </c>
      <c r="G43" s="9" t="str">
        <f>IF(Data!G43&lt;&gt;"", Data!G43, "")</f>
        <v/>
      </c>
      <c r="H43" s="9" t="str">
        <f>IF(Data!H43&lt;&gt;"", Data!H43, "")</f>
        <v/>
      </c>
      <c r="I43" s="9" t="str">
        <f>IF(Data!I43&lt;&gt;"", Data!I43, "")</f>
        <v/>
      </c>
      <c r="J43" s="9" t="str">
        <f>IF(Data!J43&lt;&gt;"", Data!J43, "")</f>
        <v/>
      </c>
      <c r="K43" s="9" t="str">
        <f>IF(Data!K43&lt;&gt;"", Data!K43, "")</f>
        <v/>
      </c>
      <c r="L43" s="9">
        <f>IF(Data!L43&lt;&gt;"", Data!L43, "")</f>
        <v>1.7499999999999998E-2</v>
      </c>
      <c r="M43" s="9" t="str">
        <f>IF(Data!M43&lt;&gt;"", Data!M43, "")</f>
        <v/>
      </c>
      <c r="N43" s="12"/>
      <c r="O43" s="9">
        <f t="shared" si="1"/>
        <v>1.6967592592592593E-2</v>
      </c>
      <c r="P43" s="11" t="str">
        <f t="shared" si="0"/>
        <v/>
      </c>
      <c r="Q43" s="12"/>
      <c r="R43" s="1">
        <f t="shared" si="2"/>
        <v>2</v>
      </c>
      <c r="S43" s="12"/>
      <c r="T43" s="9" t="str">
        <f>IF($R43&gt;=avcomp1,AVERAGE('Fastest&amp;Average'!$D43:$M43),"")</f>
        <v/>
      </c>
      <c r="U43" s="11" t="str">
        <f t="shared" si="3"/>
        <v/>
      </c>
      <c r="V43" s="12"/>
      <c r="W43" s="9" t="str">
        <f>IF($R43&gt;=avcomp2,AVERAGE('Fastest&amp;Average'!$D43:$M43),"")</f>
        <v/>
      </c>
      <c r="X43" s="11" t="str">
        <f t="shared" si="4"/>
        <v/>
      </c>
      <c r="Z43" t="str">
        <f t="shared" si="5"/>
        <v>Jonathan Mitchell</v>
      </c>
    </row>
    <row r="44" spans="1:26" x14ac:dyDescent="0.25">
      <c r="A44" t="str">
        <f>Data!A44</f>
        <v>Morris</v>
      </c>
      <c r="B44" t="str">
        <f>Data!B44</f>
        <v>Colin</v>
      </c>
      <c r="C44" s="7">
        <f>Data!C44</f>
        <v>25962</v>
      </c>
      <c r="D44" s="9">
        <f>IF(Data!D44&lt;&gt;"", Data!D44, "")</f>
        <v>1.6562500000000001E-2</v>
      </c>
      <c r="E44" s="9" t="str">
        <f>IF(Data!E44&lt;&gt;"", Data!E44, "")</f>
        <v/>
      </c>
      <c r="F44" s="9">
        <f>IF(Data!F44&lt;&gt;"", Data!F44, "")</f>
        <v>1.6331018518518519E-2</v>
      </c>
      <c r="G44" s="9" t="str">
        <f>IF(Data!G44&lt;&gt;"", Data!G44, "")</f>
        <v/>
      </c>
      <c r="H44" s="9">
        <f>IF(Data!H44&lt;&gt;"", Data!H44, "")</f>
        <v>1.5995370370370372E-2</v>
      </c>
      <c r="I44" s="9" t="str">
        <f>IF(Data!I44&lt;&gt;"", Data!I44, "")</f>
        <v/>
      </c>
      <c r="J44" s="9">
        <f>IF(Data!J44&lt;&gt;"", Data!J44, "")</f>
        <v>1.6030092592592592E-2</v>
      </c>
      <c r="K44" s="9" t="str">
        <f>IF(Data!K44&lt;&gt;"", Data!K44, "")</f>
        <v/>
      </c>
      <c r="L44" s="9">
        <f>IF(Data!L44&lt;&gt;"", Data!L44, "")</f>
        <v>1.5949074074074074E-2</v>
      </c>
      <c r="M44" s="9" t="str">
        <f>IF(Data!M44&lt;&gt;"", Data!M44, "")</f>
        <v/>
      </c>
      <c r="N44" s="12"/>
      <c r="O44" s="9">
        <f t="shared" si="1"/>
        <v>1.5949074074074074E-2</v>
      </c>
      <c r="P44" s="11" t="str">
        <f t="shared" si="0"/>
        <v/>
      </c>
      <c r="Q44" s="12"/>
      <c r="R44" s="1">
        <f t="shared" si="2"/>
        <v>5</v>
      </c>
      <c r="S44" s="12"/>
      <c r="T44" s="9">
        <f>IF($R44&gt;=avcomp1,AVERAGE('Fastest&amp;Average'!$D44:$M44),"")</f>
        <v>1.6173611111111111E-2</v>
      </c>
      <c r="U44" s="11" t="str">
        <f t="shared" si="3"/>
        <v/>
      </c>
      <c r="V44" s="12"/>
      <c r="W44" s="9" t="str">
        <f>IF($R44&gt;=avcomp2,AVERAGE('Fastest&amp;Average'!$D44:$M44),"")</f>
        <v/>
      </c>
      <c r="X44" s="11" t="str">
        <f t="shared" si="4"/>
        <v/>
      </c>
      <c r="Z44" t="str">
        <f t="shared" si="5"/>
        <v>Colin Morris</v>
      </c>
    </row>
    <row r="45" spans="1:26" x14ac:dyDescent="0.25">
      <c r="A45" t="str">
        <f>Data!A45</f>
        <v>Morrissey</v>
      </c>
      <c r="B45" t="str">
        <f>Data!B45</f>
        <v>Graham</v>
      </c>
      <c r="C45" s="7">
        <f>Data!C45</f>
        <v>22428</v>
      </c>
      <c r="D45" s="9" t="str">
        <f>IF(Data!D45&lt;&gt;"", Data!D45, "")</f>
        <v/>
      </c>
      <c r="E45" s="9">
        <f>IF(Data!E45&lt;&gt;"", Data!E45, "")</f>
        <v>1.9143518518518518E-2</v>
      </c>
      <c r="F45" s="9" t="str">
        <f>IF(Data!F45&lt;&gt;"", Data!F45, "")</f>
        <v/>
      </c>
      <c r="G45" s="9">
        <f>IF(Data!G45&lt;&gt;"", Data!G45, "")</f>
        <v>1.9560185185185184E-2</v>
      </c>
      <c r="H45" s="9" t="str">
        <f>IF(Data!H45&lt;&gt;"", Data!H45, "")</f>
        <v/>
      </c>
      <c r="I45" s="9" t="str">
        <f>IF(Data!I45&lt;&gt;"", Data!I45, "")</f>
        <v/>
      </c>
      <c r="J45" s="9" t="str">
        <f>IF(Data!J45&lt;&gt;"", Data!J45, "")</f>
        <v/>
      </c>
      <c r="K45" s="9">
        <f>IF(Data!K45&lt;&gt;"", Data!K45, "")</f>
        <v>1.8703703703703705E-2</v>
      </c>
      <c r="L45" s="9" t="str">
        <f>IF(Data!L45&lt;&gt;"", Data!L45, "")</f>
        <v/>
      </c>
      <c r="M45" s="9" t="str">
        <f>IF(Data!M45&lt;&gt;"", Data!M45, "")</f>
        <v/>
      </c>
      <c r="N45" s="12"/>
      <c r="O45" s="9">
        <f t="shared" si="1"/>
        <v>1.8703703703703705E-2</v>
      </c>
      <c r="P45" s="11" t="str">
        <f t="shared" si="0"/>
        <v/>
      </c>
      <c r="Q45" s="12"/>
      <c r="R45" s="1">
        <f t="shared" si="2"/>
        <v>3</v>
      </c>
      <c r="S45" s="12"/>
      <c r="T45" s="9" t="str">
        <f>IF($R45&gt;=avcomp1,AVERAGE('Fastest&amp;Average'!$D45:$M45),"")</f>
        <v/>
      </c>
      <c r="U45" s="11" t="str">
        <f t="shared" si="3"/>
        <v/>
      </c>
      <c r="V45" s="12"/>
      <c r="W45" s="9" t="str">
        <f>IF($R45&gt;=avcomp2,AVERAGE('Fastest&amp;Average'!$D45:$M45),"")</f>
        <v/>
      </c>
      <c r="X45" s="11" t="str">
        <f t="shared" si="4"/>
        <v/>
      </c>
      <c r="Z45" t="str">
        <f t="shared" si="5"/>
        <v>Graham Morrissey</v>
      </c>
    </row>
    <row r="46" spans="1:26" x14ac:dyDescent="0.25">
      <c r="A46" t="str">
        <f>Data!A46</f>
        <v>Palmer</v>
      </c>
      <c r="B46" t="str">
        <f>Data!B46</f>
        <v>Ryan</v>
      </c>
      <c r="C46" s="7">
        <f>Data!C46</f>
        <v>24533</v>
      </c>
      <c r="D46" s="9" t="str">
        <f>IF(Data!D46&lt;&gt;"", Data!D46, "")</f>
        <v/>
      </c>
      <c r="E46" s="9">
        <f>IF(Data!E46&lt;&gt;"", Data!E46, "")</f>
        <v>1.9479166666666669E-2</v>
      </c>
      <c r="F46" s="9" t="str">
        <f>IF(Data!F46&lt;&gt;"", Data!F46, "")</f>
        <v/>
      </c>
      <c r="G46" s="9" t="str">
        <f>IF(Data!G46&lt;&gt;"", Data!G46, "")</f>
        <v/>
      </c>
      <c r="H46" s="9" t="str">
        <f>IF(Data!H46&lt;&gt;"", Data!H46, "")</f>
        <v/>
      </c>
      <c r="I46" s="9" t="str">
        <f>IF(Data!I46&lt;&gt;"", Data!I46, "")</f>
        <v/>
      </c>
      <c r="J46" s="9">
        <f>IF(Data!J46&lt;&gt;"", Data!J46, "")</f>
        <v>1.9722222222222221E-2</v>
      </c>
      <c r="K46" s="9" t="str">
        <f>IF(Data!K46&lt;&gt;"", Data!K46, "")</f>
        <v/>
      </c>
      <c r="L46" s="9" t="str">
        <f>IF(Data!L46&lt;&gt;"", Data!L46, "")</f>
        <v/>
      </c>
      <c r="M46" s="9">
        <f>IF(Data!M46&lt;&gt;"", Data!M46, "")</f>
        <v>1.9293981481481485E-2</v>
      </c>
      <c r="N46" s="12"/>
      <c r="O46" s="9">
        <f t="shared" si="1"/>
        <v>1.9293981481481485E-2</v>
      </c>
      <c r="P46" s="11" t="str">
        <f t="shared" si="0"/>
        <v/>
      </c>
      <c r="Q46" s="12"/>
      <c r="R46" s="1">
        <f t="shared" si="2"/>
        <v>3</v>
      </c>
      <c r="S46" s="12"/>
      <c r="T46" s="9" t="str">
        <f>IF($R46&gt;=avcomp1,AVERAGE('Fastest&amp;Average'!$D46:$M46),"")</f>
        <v/>
      </c>
      <c r="U46" s="11" t="str">
        <f t="shared" si="3"/>
        <v/>
      </c>
      <c r="V46" s="12"/>
      <c r="W46" s="9" t="str">
        <f>IF($R46&gt;=avcomp2,AVERAGE('Fastest&amp;Average'!$D46:$M46),"")</f>
        <v/>
      </c>
      <c r="X46" s="11" t="str">
        <f t="shared" si="4"/>
        <v/>
      </c>
      <c r="Z46" t="str">
        <f t="shared" si="5"/>
        <v>Ryan Palmer</v>
      </c>
    </row>
    <row r="47" spans="1:26" x14ac:dyDescent="0.25">
      <c r="A47" t="str">
        <f>Data!A47</f>
        <v>Patterson</v>
      </c>
      <c r="B47" t="str">
        <f>Data!B47</f>
        <v>Oscar</v>
      </c>
      <c r="C47" s="7">
        <f>Data!C47</f>
        <v>31879</v>
      </c>
      <c r="D47" s="9">
        <f>IF(Data!D47&lt;&gt;"", Data!D47, "")</f>
        <v>1.8726851851851852E-2</v>
      </c>
      <c r="E47" s="9" t="str">
        <f>IF(Data!E47&lt;&gt;"", Data!E47, "")</f>
        <v/>
      </c>
      <c r="F47" s="9" t="str">
        <f>IF(Data!F47&lt;&gt;"", Data!F47, "")</f>
        <v/>
      </c>
      <c r="G47" s="9" t="str">
        <f>IF(Data!G47&lt;&gt;"", Data!G47, "")</f>
        <v/>
      </c>
      <c r="H47" s="9">
        <f>IF(Data!H47&lt;&gt;"", Data!H47, "")</f>
        <v>1.4872685185185185E-2</v>
      </c>
      <c r="I47" s="9" t="str">
        <f>IF(Data!I47&lt;&gt;"", Data!I47, "")</f>
        <v/>
      </c>
      <c r="J47" s="9" t="str">
        <f>IF(Data!J47&lt;&gt;"", Data!J47, "")</f>
        <v/>
      </c>
      <c r="K47" s="9" t="str">
        <f>IF(Data!K47&lt;&gt;"", Data!K47, "")</f>
        <v/>
      </c>
      <c r="L47" s="9" t="str">
        <f>IF(Data!L47&lt;&gt;"", Data!L47, "")</f>
        <v/>
      </c>
      <c r="M47" s="9">
        <f>IF(Data!M47&lt;&gt;"", Data!M47, "")</f>
        <v>1.8541666666666668E-2</v>
      </c>
      <c r="N47" s="12"/>
      <c r="O47" s="9">
        <f t="shared" si="1"/>
        <v>1.4872685185185185E-2</v>
      </c>
      <c r="P47" s="11" t="str">
        <f t="shared" si="0"/>
        <v>2nd</v>
      </c>
      <c r="Q47" s="12"/>
      <c r="R47" s="1">
        <f t="shared" si="2"/>
        <v>3</v>
      </c>
      <c r="S47" s="12"/>
      <c r="T47" s="9" t="str">
        <f>IF($R47&gt;=avcomp1,AVERAGE('Fastest&amp;Average'!$D47:$M47),"")</f>
        <v/>
      </c>
      <c r="U47" s="11" t="str">
        <f t="shared" si="3"/>
        <v/>
      </c>
      <c r="V47" s="12"/>
      <c r="W47" s="9" t="str">
        <f>IF($R47&gt;=avcomp2,AVERAGE('Fastest&amp;Average'!$D47:$M47),"")</f>
        <v/>
      </c>
      <c r="X47" s="11" t="str">
        <f t="shared" si="4"/>
        <v/>
      </c>
      <c r="Z47" t="str">
        <f t="shared" si="5"/>
        <v>Oscar Patterson</v>
      </c>
    </row>
    <row r="48" spans="1:26" x14ac:dyDescent="0.25">
      <c r="A48" t="str">
        <f>Data!A48</f>
        <v>Peters</v>
      </c>
      <c r="B48" t="str">
        <f>Data!B48</f>
        <v>Ryan</v>
      </c>
      <c r="C48" s="7">
        <f>Data!C48</f>
        <v>26058</v>
      </c>
      <c r="D48" s="9" t="str">
        <f>IF(Data!D48&lt;&gt;"", Data!D48, "")</f>
        <v/>
      </c>
      <c r="E48" s="9">
        <f>IF(Data!E48&lt;&gt;"", Data!E48, "")</f>
        <v>1.7731481481481483E-2</v>
      </c>
      <c r="F48" s="9" t="str">
        <f>IF(Data!F48&lt;&gt;"", Data!F48, "")</f>
        <v/>
      </c>
      <c r="G48" s="9">
        <f>IF(Data!G48&lt;&gt;"", Data!G48, "")</f>
        <v>1.7546296296296296E-2</v>
      </c>
      <c r="H48" s="9" t="str">
        <f>IF(Data!H48&lt;&gt;"", Data!H48, "")</f>
        <v/>
      </c>
      <c r="I48" s="9" t="str">
        <f>IF(Data!I48&lt;&gt;"", Data!I48, "")</f>
        <v/>
      </c>
      <c r="J48" s="9" t="str">
        <f>IF(Data!J48&lt;&gt;"", Data!J48, "")</f>
        <v/>
      </c>
      <c r="K48" s="9" t="str">
        <f>IF(Data!K48&lt;&gt;"", Data!K48, "")</f>
        <v/>
      </c>
      <c r="L48" s="9">
        <f>IF(Data!L48&lt;&gt;"", Data!L48, "")</f>
        <v>1.7523148148148149E-2</v>
      </c>
      <c r="M48" s="9" t="str">
        <f>IF(Data!M48&lt;&gt;"", Data!M48, "")</f>
        <v/>
      </c>
      <c r="N48" s="12"/>
      <c r="O48" s="9">
        <f t="shared" si="1"/>
        <v>1.7523148148148149E-2</v>
      </c>
      <c r="P48" s="11" t="str">
        <f t="shared" si="0"/>
        <v/>
      </c>
      <c r="Q48" s="12"/>
      <c r="R48" s="1">
        <f t="shared" si="2"/>
        <v>3</v>
      </c>
      <c r="S48" s="12"/>
      <c r="T48" s="9" t="str">
        <f>IF($R48&gt;=avcomp1,AVERAGE('Fastest&amp;Average'!$D48:$M48),"")</f>
        <v/>
      </c>
      <c r="U48" s="11" t="str">
        <f t="shared" si="3"/>
        <v/>
      </c>
      <c r="V48" s="12"/>
      <c r="W48" s="9" t="str">
        <f>IF($R48&gt;=avcomp2,AVERAGE('Fastest&amp;Average'!$D48:$M48),"")</f>
        <v/>
      </c>
      <c r="X48" s="11" t="str">
        <f t="shared" si="4"/>
        <v/>
      </c>
      <c r="Z48" t="str">
        <f t="shared" si="5"/>
        <v>Ryan Peters</v>
      </c>
    </row>
    <row r="49" spans="1:26" x14ac:dyDescent="0.25">
      <c r="A49" t="str">
        <f>Data!A49</f>
        <v>Phillips</v>
      </c>
      <c r="B49" t="str">
        <f>Data!B49</f>
        <v>Christopher</v>
      </c>
      <c r="C49" s="7">
        <f>Data!C49</f>
        <v>19544</v>
      </c>
      <c r="D49" s="9" t="str">
        <f>IF(Data!D49&lt;&gt;"", Data!D49, "")</f>
        <v/>
      </c>
      <c r="E49" s="9" t="str">
        <f>IF(Data!E49&lt;&gt;"", Data!E49, "")</f>
        <v/>
      </c>
      <c r="F49" s="9">
        <f>IF(Data!F49&lt;&gt;"", Data!F49, "")</f>
        <v>1.8634259259259257E-2</v>
      </c>
      <c r="G49" s="9">
        <f>IF(Data!G49&lt;&gt;"", Data!G49, "")</f>
        <v>1.8599537037037036E-2</v>
      </c>
      <c r="H49" s="9" t="str">
        <f>IF(Data!H49&lt;&gt;"", Data!H49, "")</f>
        <v/>
      </c>
      <c r="I49" s="9" t="str">
        <f>IF(Data!I49&lt;&gt;"", Data!I49, "")</f>
        <v/>
      </c>
      <c r="J49" s="9" t="str">
        <f>IF(Data!J49&lt;&gt;"", Data!J49, "")</f>
        <v/>
      </c>
      <c r="K49" s="9" t="str">
        <f>IF(Data!K49&lt;&gt;"", Data!K49, "")</f>
        <v/>
      </c>
      <c r="L49" s="9" t="str">
        <f>IF(Data!L49&lt;&gt;"", Data!L49, "")</f>
        <v/>
      </c>
      <c r="M49" s="9" t="str">
        <f>IF(Data!M49&lt;&gt;"", Data!M49, "")</f>
        <v/>
      </c>
      <c r="N49" s="12"/>
      <c r="O49" s="9">
        <f t="shared" si="1"/>
        <v>1.8599537037037036E-2</v>
      </c>
      <c r="P49" s="11" t="str">
        <f t="shared" si="0"/>
        <v/>
      </c>
      <c r="Q49" s="12"/>
      <c r="R49" s="1">
        <f t="shared" si="2"/>
        <v>2</v>
      </c>
      <c r="S49" s="12"/>
      <c r="T49" s="9" t="str">
        <f>IF($R49&gt;=avcomp1,AVERAGE('Fastest&amp;Average'!$D49:$M49),"")</f>
        <v/>
      </c>
      <c r="U49" s="11" t="str">
        <f t="shared" si="3"/>
        <v/>
      </c>
      <c r="V49" s="12"/>
      <c r="W49" s="9" t="str">
        <f>IF($R49&gt;=avcomp2,AVERAGE('Fastest&amp;Average'!$D49:$M49),"")</f>
        <v/>
      </c>
      <c r="X49" s="11" t="str">
        <f t="shared" si="4"/>
        <v/>
      </c>
      <c r="Z49" t="str">
        <f t="shared" si="5"/>
        <v>Christopher Phillips</v>
      </c>
    </row>
    <row r="50" spans="1:26" x14ac:dyDescent="0.25">
      <c r="A50" t="str">
        <f>Data!A50</f>
        <v>Price</v>
      </c>
      <c r="B50" t="str">
        <f>Data!B50</f>
        <v>Robert</v>
      </c>
      <c r="C50" s="7">
        <f>Data!C50</f>
        <v>27453</v>
      </c>
      <c r="D50" s="9" t="str">
        <f>IF(Data!D50&lt;&gt;"", Data!D50, "")</f>
        <v/>
      </c>
      <c r="E50" s="9" t="str">
        <f>IF(Data!E50&lt;&gt;"", Data!E50, "")</f>
        <v/>
      </c>
      <c r="F50" s="9" t="str">
        <f>IF(Data!F50&lt;&gt;"", Data!F50, "")</f>
        <v/>
      </c>
      <c r="G50" s="9" t="str">
        <f>IF(Data!G50&lt;&gt;"", Data!G50, "")</f>
        <v/>
      </c>
      <c r="H50" s="9">
        <f>IF(Data!H50&lt;&gt;"", Data!H50, "")</f>
        <v>1.9409722222222221E-2</v>
      </c>
      <c r="I50" s="9" t="str">
        <f>IF(Data!I50&lt;&gt;"", Data!I50, "")</f>
        <v/>
      </c>
      <c r="J50" s="9" t="str">
        <f>IF(Data!J50&lt;&gt;"", Data!J50, "")</f>
        <v/>
      </c>
      <c r="K50" s="9" t="str">
        <f>IF(Data!K50&lt;&gt;"", Data!K50, "")</f>
        <v/>
      </c>
      <c r="L50" s="9" t="str">
        <f>IF(Data!L50&lt;&gt;"", Data!L50, "")</f>
        <v/>
      </c>
      <c r="M50" s="9">
        <f>IF(Data!M50&lt;&gt;"", Data!M50, "")</f>
        <v>1.8831018518518518E-2</v>
      </c>
      <c r="N50" s="12"/>
      <c r="O50" s="9">
        <f t="shared" si="1"/>
        <v>1.8831018518518518E-2</v>
      </c>
      <c r="P50" s="11" t="str">
        <f t="shared" si="0"/>
        <v/>
      </c>
      <c r="Q50" s="12"/>
      <c r="R50" s="1">
        <f t="shared" si="2"/>
        <v>2</v>
      </c>
      <c r="S50" s="12"/>
      <c r="T50" s="9" t="str">
        <f>IF($R50&gt;=avcomp1,AVERAGE('Fastest&amp;Average'!$D50:$M50),"")</f>
        <v/>
      </c>
      <c r="U50" s="11" t="str">
        <f t="shared" si="3"/>
        <v/>
      </c>
      <c r="V50" s="12"/>
      <c r="W50" s="9" t="str">
        <f>IF($R50&gt;=avcomp2,AVERAGE('Fastest&amp;Average'!$D50:$M50),"")</f>
        <v/>
      </c>
      <c r="X50" s="11" t="str">
        <f t="shared" si="4"/>
        <v/>
      </c>
      <c r="Z50" t="str">
        <f t="shared" si="5"/>
        <v>Robert Price</v>
      </c>
    </row>
    <row r="51" spans="1:26" x14ac:dyDescent="0.25">
      <c r="A51" t="str">
        <f>Data!A51</f>
        <v>Richardson</v>
      </c>
      <c r="B51" t="str">
        <f>Data!B51</f>
        <v>John</v>
      </c>
      <c r="C51" s="7">
        <f>Data!C51</f>
        <v>36151</v>
      </c>
      <c r="D51" s="9" t="str">
        <f>IF(Data!D51&lt;&gt;"", Data!D51, "")</f>
        <v/>
      </c>
      <c r="E51" s="9">
        <f>IF(Data!E51&lt;&gt;"", Data!E51, "")</f>
        <v>1.8692129629629631E-2</v>
      </c>
      <c r="F51" s="9" t="str">
        <f>IF(Data!F51&lt;&gt;"", Data!F51, "")</f>
        <v/>
      </c>
      <c r="G51" s="9" t="str">
        <f>IF(Data!G51&lt;&gt;"", Data!G51, "")</f>
        <v/>
      </c>
      <c r="H51" s="9" t="str">
        <f>IF(Data!H51&lt;&gt;"", Data!H51, "")</f>
        <v/>
      </c>
      <c r="I51" s="9" t="str">
        <f>IF(Data!I51&lt;&gt;"", Data!I51, "")</f>
        <v/>
      </c>
      <c r="J51" s="9">
        <f>IF(Data!J51&lt;&gt;"", Data!J51, "")</f>
        <v>1.8206018518518517E-2</v>
      </c>
      <c r="K51" s="9" t="str">
        <f>IF(Data!K51&lt;&gt;"", Data!K51, "")</f>
        <v/>
      </c>
      <c r="L51" s="9" t="str">
        <f>IF(Data!L51&lt;&gt;"", Data!L51, "")</f>
        <v/>
      </c>
      <c r="M51" s="9" t="str">
        <f>IF(Data!M51&lt;&gt;"", Data!M51, "")</f>
        <v/>
      </c>
      <c r="N51" s="12"/>
      <c r="O51" s="9">
        <f t="shared" si="1"/>
        <v>1.8206018518518517E-2</v>
      </c>
      <c r="P51" s="11" t="str">
        <f t="shared" si="0"/>
        <v/>
      </c>
      <c r="Q51" s="12"/>
      <c r="R51" s="1">
        <f t="shared" si="2"/>
        <v>2</v>
      </c>
      <c r="S51" s="12"/>
      <c r="T51" s="9" t="str">
        <f>IF($R51&gt;=avcomp1,AVERAGE('Fastest&amp;Average'!$D51:$M51),"")</f>
        <v/>
      </c>
      <c r="U51" s="11" t="str">
        <f t="shared" si="3"/>
        <v/>
      </c>
      <c r="V51" s="12"/>
      <c r="W51" s="9" t="str">
        <f>IF($R51&gt;=avcomp2,AVERAGE('Fastest&amp;Average'!$D51:$M51),"")</f>
        <v/>
      </c>
      <c r="X51" s="11" t="str">
        <f t="shared" si="4"/>
        <v/>
      </c>
      <c r="Z51" t="str">
        <f t="shared" si="5"/>
        <v>John Richardson</v>
      </c>
    </row>
    <row r="52" spans="1:26" x14ac:dyDescent="0.25">
      <c r="A52" t="str">
        <f>Data!A52</f>
        <v>Roberts</v>
      </c>
      <c r="B52" t="str">
        <f>Data!B52</f>
        <v>Stephen</v>
      </c>
      <c r="C52" s="7">
        <f>Data!C52</f>
        <v>21420</v>
      </c>
      <c r="D52" s="9" t="str">
        <f>IF(Data!D52&lt;&gt;"", Data!D52, "")</f>
        <v/>
      </c>
      <c r="E52" s="9" t="str">
        <f>IF(Data!E52&lt;&gt;"", Data!E52, "")</f>
        <v/>
      </c>
      <c r="F52" s="9">
        <f>IF(Data!F52&lt;&gt;"", Data!F52, "")</f>
        <v>1.8101851851851852E-2</v>
      </c>
      <c r="G52" s="9">
        <f>IF(Data!G52&lt;&gt;"", Data!G52, "")</f>
        <v>1.7939814814814815E-2</v>
      </c>
      <c r="H52" s="9">
        <f>IF(Data!H52&lt;&gt;"", Data!H52, "")</f>
        <v>1.8518518518518521E-2</v>
      </c>
      <c r="I52" s="9">
        <f>IF(Data!I52&lt;&gt;"", Data!I52, "")</f>
        <v>1.8310185185185186E-2</v>
      </c>
      <c r="J52" s="9" t="str">
        <f>IF(Data!J52&lt;&gt;"", Data!J52, "")</f>
        <v/>
      </c>
      <c r="K52" s="9" t="str">
        <f>IF(Data!K52&lt;&gt;"", Data!K52, "")</f>
        <v/>
      </c>
      <c r="L52" s="9" t="str">
        <f>IF(Data!L52&lt;&gt;"", Data!L52, "")</f>
        <v/>
      </c>
      <c r="M52" s="9" t="str">
        <f>IF(Data!M52&lt;&gt;"", Data!M52, "")</f>
        <v/>
      </c>
      <c r="N52" s="12"/>
      <c r="O52" s="9">
        <f t="shared" si="1"/>
        <v>1.7939814814814815E-2</v>
      </c>
      <c r="P52" s="11" t="str">
        <f t="shared" si="0"/>
        <v/>
      </c>
      <c r="Q52" s="12"/>
      <c r="R52" s="1">
        <f t="shared" si="2"/>
        <v>4</v>
      </c>
      <c r="S52" s="12"/>
      <c r="T52" s="9">
        <f>IF($R52&gt;=avcomp1,AVERAGE('Fastest&amp;Average'!$D52:$M52),"")</f>
        <v>1.8217592592592591E-2</v>
      </c>
      <c r="U52" s="11" t="str">
        <f t="shared" si="3"/>
        <v/>
      </c>
      <c r="V52" s="12"/>
      <c r="W52" s="9" t="str">
        <f>IF($R52&gt;=avcomp2,AVERAGE('Fastest&amp;Average'!$D52:$M52),"")</f>
        <v/>
      </c>
      <c r="X52" s="11" t="str">
        <f t="shared" si="4"/>
        <v/>
      </c>
      <c r="Z52" t="str">
        <f t="shared" si="5"/>
        <v>Stephen Roberts</v>
      </c>
    </row>
    <row r="53" spans="1:26" x14ac:dyDescent="0.25">
      <c r="A53" t="str">
        <f>Data!A53</f>
        <v>Scott</v>
      </c>
      <c r="B53" t="str">
        <f>Data!B53</f>
        <v>Alan</v>
      </c>
      <c r="C53" s="7">
        <f>Data!C53</f>
        <v>17678</v>
      </c>
      <c r="D53" s="9">
        <f>IF(Data!D53&lt;&gt;"", Data!D53, "")</f>
        <v>2.0324074074074074E-2</v>
      </c>
      <c r="E53" s="9">
        <f>IF(Data!E53&lt;&gt;"", Data!E53, "")</f>
        <v>1.9652777777777779E-2</v>
      </c>
      <c r="F53" s="9">
        <f>IF(Data!F53&lt;&gt;"", Data!F53, "")</f>
        <v>1.9606481481481482E-2</v>
      </c>
      <c r="G53" s="9" t="str">
        <f>IF(Data!G53&lt;&gt;"", Data!G53, "")</f>
        <v/>
      </c>
      <c r="H53" s="9" t="str">
        <f>IF(Data!H53&lt;&gt;"", Data!H53, "")</f>
        <v/>
      </c>
      <c r="I53" s="9">
        <f>IF(Data!I53&lt;&gt;"", Data!I53, "")</f>
        <v>1.9467592592592595E-2</v>
      </c>
      <c r="J53" s="9">
        <f>IF(Data!J53&lt;&gt;"", Data!J53, "")</f>
        <v>2.0370370370370369E-2</v>
      </c>
      <c r="K53" s="9" t="str">
        <f>IF(Data!K53&lt;&gt;"", Data!K53, "")</f>
        <v/>
      </c>
      <c r="L53" s="9" t="str">
        <f>IF(Data!L53&lt;&gt;"", Data!L53, "")</f>
        <v/>
      </c>
      <c r="M53" s="9" t="str">
        <f>IF(Data!M53&lt;&gt;"", Data!M53, "")</f>
        <v/>
      </c>
      <c r="N53" s="12"/>
      <c r="O53" s="9">
        <f t="shared" si="1"/>
        <v>1.9467592592592595E-2</v>
      </c>
      <c r="P53" s="11" t="str">
        <f t="shared" si="0"/>
        <v/>
      </c>
      <c r="Q53" s="12"/>
      <c r="R53" s="1">
        <f t="shared" si="2"/>
        <v>5</v>
      </c>
      <c r="S53" s="12"/>
      <c r="T53" s="9">
        <f>IF($R53&gt;=avcomp1,AVERAGE('Fastest&amp;Average'!$D53:$M53),"")</f>
        <v>1.9884259259259261E-2</v>
      </c>
      <c r="U53" s="11" t="str">
        <f t="shared" si="3"/>
        <v/>
      </c>
      <c r="V53" s="12"/>
      <c r="W53" s="9" t="str">
        <f>IF($R53&gt;=avcomp2,AVERAGE('Fastest&amp;Average'!$D53:$M53),"")</f>
        <v/>
      </c>
      <c r="X53" s="11" t="str">
        <f t="shared" si="4"/>
        <v/>
      </c>
      <c r="Z53" t="str">
        <f t="shared" si="5"/>
        <v>Alan Scott</v>
      </c>
    </row>
    <row r="54" spans="1:26" x14ac:dyDescent="0.25">
      <c r="A54" t="str">
        <f>Data!A54</f>
        <v>Slade</v>
      </c>
      <c r="B54" t="str">
        <f>Data!B54</f>
        <v>Philip</v>
      </c>
      <c r="C54" s="7">
        <f>Data!C54</f>
        <v>23222</v>
      </c>
      <c r="D54" s="9">
        <f>IF(Data!D54&lt;&gt;"", Data!D54, "")</f>
        <v>1.8078703703703704E-2</v>
      </c>
      <c r="E54" s="9" t="str">
        <f>IF(Data!E54&lt;&gt;"", Data!E54, "")</f>
        <v/>
      </c>
      <c r="F54" s="9" t="str">
        <f>IF(Data!F54&lt;&gt;"", Data!F54, "")</f>
        <v/>
      </c>
      <c r="G54" s="9" t="str">
        <f>IF(Data!G54&lt;&gt;"", Data!G54, "")</f>
        <v/>
      </c>
      <c r="H54" s="9" t="str">
        <f>IF(Data!H54&lt;&gt;"", Data!H54, "")</f>
        <v/>
      </c>
      <c r="I54" s="9">
        <f>IF(Data!I54&lt;&gt;"", Data!I54, "")</f>
        <v>1.7384259259259262E-2</v>
      </c>
      <c r="J54" s="9" t="str">
        <f>IF(Data!J54&lt;&gt;"", Data!J54, "")</f>
        <v/>
      </c>
      <c r="K54" s="9" t="str">
        <f>IF(Data!K54&lt;&gt;"", Data!K54, "")</f>
        <v/>
      </c>
      <c r="L54" s="9" t="str">
        <f>IF(Data!L54&lt;&gt;"", Data!L54, "")</f>
        <v/>
      </c>
      <c r="M54" s="9" t="str">
        <f>IF(Data!M54&lt;&gt;"", Data!M54, "")</f>
        <v/>
      </c>
      <c r="N54" s="12"/>
      <c r="O54" s="9">
        <f t="shared" si="1"/>
        <v>1.7384259259259262E-2</v>
      </c>
      <c r="P54" s="11" t="str">
        <f t="shared" si="0"/>
        <v/>
      </c>
      <c r="Q54" s="12"/>
      <c r="R54" s="1">
        <f t="shared" si="2"/>
        <v>2</v>
      </c>
      <c r="S54" s="12"/>
      <c r="T54" s="9" t="str">
        <f>IF($R54&gt;=avcomp1,AVERAGE('Fastest&amp;Average'!$D54:$M54),"")</f>
        <v/>
      </c>
      <c r="U54" s="11" t="str">
        <f t="shared" si="3"/>
        <v/>
      </c>
      <c r="V54" s="12"/>
      <c r="W54" s="9" t="str">
        <f>IF($R54&gt;=avcomp2,AVERAGE('Fastest&amp;Average'!$D54:$M54),"")</f>
        <v/>
      </c>
      <c r="X54" s="11" t="str">
        <f t="shared" si="4"/>
        <v/>
      </c>
      <c r="Z54" t="str">
        <f t="shared" si="5"/>
        <v>Philip Slade</v>
      </c>
    </row>
    <row r="55" spans="1:26" x14ac:dyDescent="0.25">
      <c r="A55" t="str">
        <f>Data!A55</f>
        <v>Smith</v>
      </c>
      <c r="B55" t="str">
        <f>Data!B55</f>
        <v>Paul</v>
      </c>
      <c r="C55" s="7">
        <f>Data!C55</f>
        <v>22375</v>
      </c>
      <c r="D55" s="9" t="str">
        <f>IF(Data!D55&lt;&gt;"", Data!D55, "")</f>
        <v/>
      </c>
      <c r="E55" s="9">
        <f>IF(Data!E55&lt;&gt;"", Data!E55, "")</f>
        <v>1.6875000000000001E-2</v>
      </c>
      <c r="F55" s="9" t="str">
        <f>IF(Data!F55&lt;&gt;"", Data!F55, "")</f>
        <v/>
      </c>
      <c r="G55" s="9" t="str">
        <f>IF(Data!G55&lt;&gt;"", Data!G55, "")</f>
        <v/>
      </c>
      <c r="H55" s="9" t="str">
        <f>IF(Data!H55&lt;&gt;"", Data!H55, "")</f>
        <v/>
      </c>
      <c r="I55" s="9" t="str">
        <f>IF(Data!I55&lt;&gt;"", Data!I55, "")</f>
        <v/>
      </c>
      <c r="J55" s="9" t="str">
        <f>IF(Data!J55&lt;&gt;"", Data!J55, "")</f>
        <v/>
      </c>
      <c r="K55" s="9">
        <f>IF(Data!K55&lt;&gt;"", Data!K55, "")</f>
        <v>1.6805555555555556E-2</v>
      </c>
      <c r="L55" s="9" t="str">
        <f>IF(Data!L55&lt;&gt;"", Data!L55, "")</f>
        <v/>
      </c>
      <c r="M55" s="9" t="str">
        <f>IF(Data!M55&lt;&gt;"", Data!M55, "")</f>
        <v/>
      </c>
      <c r="N55" s="12"/>
      <c r="O55" s="9">
        <f t="shared" si="1"/>
        <v>1.6805555555555556E-2</v>
      </c>
      <c r="P55" s="11" t="str">
        <f t="shared" si="0"/>
        <v/>
      </c>
      <c r="Q55" s="12"/>
      <c r="R55" s="1">
        <f t="shared" si="2"/>
        <v>2</v>
      </c>
      <c r="S55" s="12"/>
      <c r="T55" s="9" t="str">
        <f>IF($R55&gt;=avcomp1,AVERAGE('Fastest&amp;Average'!$D55:$M55),"")</f>
        <v/>
      </c>
      <c r="U55" s="11" t="str">
        <f t="shared" si="3"/>
        <v/>
      </c>
      <c r="V55" s="12"/>
      <c r="W55" s="9" t="str">
        <f>IF($R55&gt;=avcomp2,AVERAGE('Fastest&amp;Average'!$D55:$M55),"")</f>
        <v/>
      </c>
      <c r="X55" s="11" t="str">
        <f t="shared" si="4"/>
        <v/>
      </c>
      <c r="Z55" t="str">
        <f t="shared" si="5"/>
        <v>Paul Smith</v>
      </c>
    </row>
    <row r="56" spans="1:26" x14ac:dyDescent="0.25">
      <c r="A56" t="str">
        <f>Data!A56</f>
        <v>Smith</v>
      </c>
      <c r="B56" t="str">
        <f>Data!B56</f>
        <v>Peter</v>
      </c>
      <c r="C56" s="7">
        <f>Data!C56</f>
        <v>22375</v>
      </c>
      <c r="D56" s="9" t="str">
        <f>IF(Data!D56&lt;&gt;"", Data!D56, "")</f>
        <v/>
      </c>
      <c r="E56" s="9">
        <f>IF(Data!E56&lt;&gt;"", Data!E56, "")</f>
        <v>1.6875000000000001E-2</v>
      </c>
      <c r="F56" s="9" t="str">
        <f>IF(Data!F56&lt;&gt;"", Data!F56, "")</f>
        <v/>
      </c>
      <c r="G56" s="9" t="str">
        <f>IF(Data!G56&lt;&gt;"", Data!G56, "")</f>
        <v/>
      </c>
      <c r="H56" s="9" t="str">
        <f>IF(Data!H56&lt;&gt;"", Data!H56, "")</f>
        <v/>
      </c>
      <c r="I56" s="9" t="str">
        <f>IF(Data!I56&lt;&gt;"", Data!I56, "")</f>
        <v/>
      </c>
      <c r="J56" s="9" t="str">
        <f>IF(Data!J56&lt;&gt;"", Data!J56, "")</f>
        <v/>
      </c>
      <c r="K56" s="9">
        <f>IF(Data!K56&lt;&gt;"", Data!K56, "")</f>
        <v>1.6805555555555556E-2</v>
      </c>
      <c r="L56" s="9" t="str">
        <f>IF(Data!L56&lt;&gt;"", Data!L56, "")</f>
        <v/>
      </c>
      <c r="M56" s="9" t="str">
        <f>IF(Data!M56&lt;&gt;"", Data!M56, "")</f>
        <v/>
      </c>
      <c r="N56" s="12"/>
      <c r="O56" s="9">
        <f t="shared" si="1"/>
        <v>1.6805555555555556E-2</v>
      </c>
      <c r="P56" s="11" t="str">
        <f t="shared" si="0"/>
        <v/>
      </c>
      <c r="Q56" s="12"/>
      <c r="R56" s="1">
        <f t="shared" si="2"/>
        <v>2</v>
      </c>
      <c r="S56" s="12"/>
      <c r="T56" s="9" t="str">
        <f>IF($R56&gt;=avcomp1,AVERAGE('Fastest&amp;Average'!$D56:$M56),"")</f>
        <v/>
      </c>
      <c r="U56" s="11" t="str">
        <f t="shared" si="3"/>
        <v/>
      </c>
      <c r="V56" s="12"/>
      <c r="W56" s="9" t="str">
        <f>IF($R56&gt;=avcomp2,AVERAGE('Fastest&amp;Average'!$D56:$M56),"")</f>
        <v/>
      </c>
      <c r="X56" s="11" t="str">
        <f t="shared" si="4"/>
        <v/>
      </c>
      <c r="Z56" t="str">
        <f t="shared" si="5"/>
        <v>Peter Smith</v>
      </c>
    </row>
    <row r="57" spans="1:26" x14ac:dyDescent="0.25">
      <c r="A57" t="str">
        <f>Data!A57</f>
        <v>Stephens</v>
      </c>
      <c r="B57" t="str">
        <f>Data!B57</f>
        <v>Jeremy</v>
      </c>
      <c r="C57" s="7">
        <f>Data!C57</f>
        <v>20297</v>
      </c>
      <c r="D57" s="9" t="str">
        <f>IF(Data!D57&lt;&gt;"", Data!D57, "")</f>
        <v/>
      </c>
      <c r="E57" s="9" t="str">
        <f>IF(Data!E57&lt;&gt;"", Data!E57, "")</f>
        <v/>
      </c>
      <c r="F57" s="9" t="str">
        <f>IF(Data!F57&lt;&gt;"", Data!F57, "")</f>
        <v/>
      </c>
      <c r="G57" s="9">
        <f>IF(Data!G57&lt;&gt;"", Data!G57, "")</f>
        <v>1.7048611111111112E-2</v>
      </c>
      <c r="H57" s="9" t="str">
        <f>IF(Data!H57&lt;&gt;"", Data!H57, "")</f>
        <v/>
      </c>
      <c r="I57" s="9" t="str">
        <f>IF(Data!I57&lt;&gt;"", Data!I57, "")</f>
        <v/>
      </c>
      <c r="J57" s="9" t="str">
        <f>IF(Data!J57&lt;&gt;"", Data!J57, "")</f>
        <v/>
      </c>
      <c r="K57" s="9" t="str">
        <f>IF(Data!K57&lt;&gt;"", Data!K57, "")</f>
        <v/>
      </c>
      <c r="L57" s="9" t="str">
        <f>IF(Data!L57&lt;&gt;"", Data!L57, "")</f>
        <v/>
      </c>
      <c r="M57" s="9">
        <f>IF(Data!M57&lt;&gt;"", Data!M57, "")</f>
        <v>1.7175925925925924E-2</v>
      </c>
      <c r="N57" s="12"/>
      <c r="O57" s="9">
        <f t="shared" si="1"/>
        <v>1.7048611111111112E-2</v>
      </c>
      <c r="P57" s="11" t="str">
        <f t="shared" si="0"/>
        <v/>
      </c>
      <c r="Q57" s="12"/>
      <c r="R57" s="1">
        <f t="shared" si="2"/>
        <v>2</v>
      </c>
      <c r="S57" s="12"/>
      <c r="T57" s="9" t="str">
        <f>IF($R57&gt;=avcomp1,AVERAGE('Fastest&amp;Average'!$D57:$M57),"")</f>
        <v/>
      </c>
      <c r="U57" s="11" t="str">
        <f t="shared" si="3"/>
        <v/>
      </c>
      <c r="V57" s="12"/>
      <c r="W57" s="9" t="str">
        <f>IF($R57&gt;=avcomp2,AVERAGE('Fastest&amp;Average'!$D57:$M57),"")</f>
        <v/>
      </c>
      <c r="X57" s="11" t="str">
        <f t="shared" si="4"/>
        <v/>
      </c>
      <c r="Z57" t="str">
        <f t="shared" si="5"/>
        <v>Jeremy Stephens</v>
      </c>
    </row>
    <row r="58" spans="1:26" x14ac:dyDescent="0.25">
      <c r="A58" t="str">
        <f>Data!A58</f>
        <v>Wallace</v>
      </c>
      <c r="B58" t="str">
        <f>Data!B58</f>
        <v>Rob</v>
      </c>
      <c r="C58" s="7">
        <f>Data!C58</f>
        <v>16880</v>
      </c>
      <c r="D58" s="9">
        <f>IF(Data!D58&lt;&gt;"", Data!D58, "")</f>
        <v>1.9895833333333331E-2</v>
      </c>
      <c r="E58" s="9">
        <f>IF(Data!E58&lt;&gt;"", Data!E58, "")</f>
        <v>2.0046296296296295E-2</v>
      </c>
      <c r="F58" s="9" t="str">
        <f>IF(Data!F58&lt;&gt;"", Data!F58, "")</f>
        <v/>
      </c>
      <c r="G58" s="9" t="str">
        <f>IF(Data!G58&lt;&gt;"", Data!G58, "")</f>
        <v/>
      </c>
      <c r="H58" s="9">
        <f>IF(Data!H58&lt;&gt;"", Data!H58, "")</f>
        <v>1.9803240740740739E-2</v>
      </c>
      <c r="I58" s="9" t="str">
        <f>IF(Data!I58&lt;&gt;"", Data!I58, "")</f>
        <v/>
      </c>
      <c r="J58" s="9" t="str">
        <f>IF(Data!J58&lt;&gt;"", Data!J58, "")</f>
        <v/>
      </c>
      <c r="K58" s="9" t="str">
        <f>IF(Data!K58&lt;&gt;"", Data!K58, "")</f>
        <v/>
      </c>
      <c r="L58" s="9" t="str">
        <f>IF(Data!L58&lt;&gt;"", Data!L58, "")</f>
        <v/>
      </c>
      <c r="M58" s="9" t="str">
        <f>IF(Data!M58&lt;&gt;"", Data!M58, "")</f>
        <v/>
      </c>
      <c r="N58" s="12"/>
      <c r="O58" s="9">
        <f t="shared" si="1"/>
        <v>1.9803240740740739E-2</v>
      </c>
      <c r="P58" s="11" t="str">
        <f t="shared" si="0"/>
        <v/>
      </c>
      <c r="Q58" s="12"/>
      <c r="R58" s="1">
        <f t="shared" si="2"/>
        <v>3</v>
      </c>
      <c r="S58" s="12"/>
      <c r="T58" s="9" t="str">
        <f>IF($R58&gt;=avcomp1,AVERAGE('Fastest&amp;Average'!$D58:$M58),"")</f>
        <v/>
      </c>
      <c r="U58" s="11" t="str">
        <f t="shared" si="3"/>
        <v/>
      </c>
      <c r="V58" s="12"/>
      <c r="W58" s="9" t="str">
        <f>IF($R58&gt;=avcomp2,AVERAGE('Fastest&amp;Average'!$D58:$M58),"")</f>
        <v/>
      </c>
      <c r="X58" s="11" t="str">
        <f t="shared" si="4"/>
        <v/>
      </c>
      <c r="Z58" t="str">
        <f t="shared" si="5"/>
        <v>Rob Wallace</v>
      </c>
    </row>
    <row r="59" spans="1:26" x14ac:dyDescent="0.25">
      <c r="A59" t="str">
        <f>Data!A59</f>
        <v>Watson</v>
      </c>
      <c r="B59" t="str">
        <f>Data!B59</f>
        <v>Ross</v>
      </c>
      <c r="C59" s="7">
        <f>Data!C59</f>
        <v>28169</v>
      </c>
      <c r="D59" s="9" t="str">
        <f>IF(Data!D59&lt;&gt;"", Data!D59, "")</f>
        <v/>
      </c>
      <c r="E59" s="9" t="str">
        <f>IF(Data!E59&lt;&gt;"", Data!E59, "")</f>
        <v/>
      </c>
      <c r="F59" s="9">
        <f>IF(Data!F59&lt;&gt;"", Data!F59, "")</f>
        <v>1.6400462962962964E-2</v>
      </c>
      <c r="G59" s="9" t="str">
        <f>IF(Data!G59&lt;&gt;"", Data!G59, "")</f>
        <v/>
      </c>
      <c r="H59" s="9" t="str">
        <f>IF(Data!H59&lt;&gt;"", Data!H59, "")</f>
        <v/>
      </c>
      <c r="I59" s="9">
        <f>IF(Data!I59&lt;&gt;"", Data!I59, "")</f>
        <v>1.6574074074074074E-2</v>
      </c>
      <c r="J59" s="9" t="str">
        <f>IF(Data!J59&lt;&gt;"", Data!J59, "")</f>
        <v/>
      </c>
      <c r="K59" s="9" t="str">
        <f>IF(Data!K59&lt;&gt;"", Data!K59, "")</f>
        <v/>
      </c>
      <c r="L59" s="9" t="str">
        <f>IF(Data!L59&lt;&gt;"", Data!L59, "")</f>
        <v/>
      </c>
      <c r="M59" s="9" t="str">
        <f>IF(Data!M59&lt;&gt;"", Data!M59, "")</f>
        <v/>
      </c>
      <c r="N59" s="12"/>
      <c r="O59" s="9">
        <f t="shared" si="1"/>
        <v>1.6400462962962964E-2</v>
      </c>
      <c r="P59" s="11" t="str">
        <f t="shared" si="0"/>
        <v/>
      </c>
      <c r="Q59" s="12"/>
      <c r="R59" s="1">
        <f t="shared" si="2"/>
        <v>2</v>
      </c>
      <c r="S59" s="12"/>
      <c r="T59" s="9" t="str">
        <f>IF($R59&gt;=avcomp1,AVERAGE('Fastest&amp;Average'!$D59:$M59),"")</f>
        <v/>
      </c>
      <c r="U59" s="11" t="str">
        <f t="shared" si="3"/>
        <v/>
      </c>
      <c r="V59" s="12"/>
      <c r="W59" s="9" t="str">
        <f>IF($R59&gt;=avcomp2,AVERAGE('Fastest&amp;Average'!$D59:$M59),"")</f>
        <v/>
      </c>
      <c r="X59" s="11" t="str">
        <f t="shared" si="4"/>
        <v/>
      </c>
      <c r="Z59" t="str">
        <f t="shared" si="5"/>
        <v>Ross Watson</v>
      </c>
    </row>
    <row r="60" spans="1:26" x14ac:dyDescent="0.25">
      <c r="A60" t="str">
        <f>Data!A60</f>
        <v>Williams</v>
      </c>
      <c r="B60" t="str">
        <f>Data!B60</f>
        <v>Alexander</v>
      </c>
      <c r="C60" s="7">
        <f>Data!C60</f>
        <v>30139</v>
      </c>
      <c r="D60" s="9" t="str">
        <f>IF(Data!D60&lt;&gt;"", Data!D60, "")</f>
        <v/>
      </c>
      <c r="E60" s="9">
        <f>IF(Data!E60&lt;&gt;"", Data!E60, "")</f>
        <v>1.5717592592592592E-2</v>
      </c>
      <c r="F60" s="9" t="str">
        <f>IF(Data!F60&lt;&gt;"", Data!F60, "")</f>
        <v/>
      </c>
      <c r="G60" s="9" t="str">
        <f>IF(Data!G60&lt;&gt;"", Data!G60, "")</f>
        <v/>
      </c>
      <c r="H60" s="9" t="str">
        <f>IF(Data!H60&lt;&gt;"", Data!H60, "")</f>
        <v/>
      </c>
      <c r="I60" s="9" t="str">
        <f>IF(Data!I60&lt;&gt;"", Data!I60, "")</f>
        <v/>
      </c>
      <c r="J60" s="9" t="str">
        <f>IF(Data!J60&lt;&gt;"", Data!J60, "")</f>
        <v/>
      </c>
      <c r="K60" s="9" t="str">
        <f>IF(Data!K60&lt;&gt;"", Data!K60, "")</f>
        <v/>
      </c>
      <c r="L60" s="9" t="str">
        <f>IF(Data!L60&lt;&gt;"", Data!L60, "")</f>
        <v/>
      </c>
      <c r="M60" s="9" t="str">
        <f>IF(Data!M60&lt;&gt;"", Data!M60, "")</f>
        <v/>
      </c>
      <c r="N60" s="12"/>
      <c r="O60" s="9">
        <f t="shared" si="1"/>
        <v>1.5717592592592592E-2</v>
      </c>
      <c r="P60" s="11" t="str">
        <f t="shared" si="0"/>
        <v/>
      </c>
      <c r="Q60" s="12"/>
      <c r="R60" s="1">
        <f t="shared" si="2"/>
        <v>1</v>
      </c>
      <c r="S60" s="12"/>
      <c r="T60" s="9" t="str">
        <f>IF($R60&gt;=avcomp1,AVERAGE('Fastest&amp;Average'!$D60:$M60),"")</f>
        <v/>
      </c>
      <c r="U60" s="11" t="str">
        <f t="shared" si="3"/>
        <v/>
      </c>
      <c r="V60" s="12"/>
      <c r="W60" s="9" t="str">
        <f>IF($R60&gt;=avcomp2,AVERAGE('Fastest&amp;Average'!$D60:$M60),"")</f>
        <v/>
      </c>
      <c r="X60" s="11" t="str">
        <f t="shared" si="4"/>
        <v/>
      </c>
      <c r="Z60" t="str">
        <f t="shared" si="5"/>
        <v>Alexander Williams</v>
      </c>
    </row>
    <row r="61" spans="1:26" x14ac:dyDescent="0.25">
      <c r="A61" t="str">
        <f>Data!A61</f>
        <v>Williams</v>
      </c>
      <c r="B61" t="str">
        <f>Data!B61</f>
        <v>Darren</v>
      </c>
      <c r="C61" s="7">
        <f>Data!C61</f>
        <v>23711</v>
      </c>
      <c r="D61" s="9" t="str">
        <f>IF(Data!D61&lt;&gt;"", Data!D61, "")</f>
        <v/>
      </c>
      <c r="E61" s="9" t="str">
        <f>IF(Data!E61&lt;&gt;"", Data!E61, "")</f>
        <v/>
      </c>
      <c r="F61" s="9" t="str">
        <f>IF(Data!F61&lt;&gt;"", Data!F61, "")</f>
        <v/>
      </c>
      <c r="G61" s="9" t="str">
        <f>IF(Data!G61&lt;&gt;"", Data!G61, "")</f>
        <v/>
      </c>
      <c r="H61" s="9" t="str">
        <f>IF(Data!H61&lt;&gt;"", Data!H61, "")</f>
        <v/>
      </c>
      <c r="I61" s="9" t="str">
        <f>IF(Data!I61&lt;&gt;"", Data!I61, "")</f>
        <v/>
      </c>
      <c r="J61" s="9" t="str">
        <f>IF(Data!J61&lt;&gt;"", Data!J61, "")</f>
        <v/>
      </c>
      <c r="K61" s="9">
        <f>IF(Data!K61&lt;&gt;"", Data!K61, "")</f>
        <v>1.7557870370370373E-2</v>
      </c>
      <c r="L61" s="9">
        <f>IF(Data!L61&lt;&gt;"", Data!L61, "")</f>
        <v>1.7685185185185182E-2</v>
      </c>
      <c r="M61" s="9" t="str">
        <f>IF(Data!M61&lt;&gt;"", Data!M61, "")</f>
        <v/>
      </c>
      <c r="N61" s="12"/>
      <c r="O61" s="9">
        <f t="shared" si="1"/>
        <v>1.7557870370370373E-2</v>
      </c>
      <c r="P61" s="11" t="str">
        <f t="shared" si="0"/>
        <v/>
      </c>
      <c r="Q61" s="12"/>
      <c r="R61" s="1">
        <f t="shared" si="2"/>
        <v>2</v>
      </c>
      <c r="S61" s="12"/>
      <c r="T61" s="9" t="str">
        <f>IF($R61&gt;=avcomp1,AVERAGE('Fastest&amp;Average'!$D61:$M61),"")</f>
        <v/>
      </c>
      <c r="U61" s="11" t="str">
        <f t="shared" si="3"/>
        <v/>
      </c>
      <c r="V61" s="12"/>
      <c r="W61" s="9" t="str">
        <f>IF($R61&gt;=avcomp2,AVERAGE('Fastest&amp;Average'!$D61:$M61),"")</f>
        <v/>
      </c>
      <c r="X61" s="11" t="str">
        <f t="shared" si="4"/>
        <v/>
      </c>
      <c r="Z61" t="str">
        <f t="shared" si="5"/>
        <v>Darren Williams</v>
      </c>
    </row>
    <row r="62" spans="1:26" x14ac:dyDescent="0.25">
      <c r="A62" t="str">
        <f>Data!A62</f>
        <v>Young</v>
      </c>
      <c r="B62" t="str">
        <f>Data!B62</f>
        <v>Ian</v>
      </c>
      <c r="C62" s="7">
        <f>Data!C62</f>
        <v>17340</v>
      </c>
      <c r="D62" s="9" t="str">
        <f>IF(Data!D62&lt;&gt;"", Data!D62, "")</f>
        <v/>
      </c>
      <c r="E62" s="9" t="str">
        <f>IF(Data!E62&lt;&gt;"", Data!E62, "")</f>
        <v/>
      </c>
      <c r="F62" s="9" t="str">
        <f>IF(Data!F62&lt;&gt;"", Data!F62, "")</f>
        <v/>
      </c>
      <c r="G62" s="9" t="str">
        <f>IF(Data!G62&lt;&gt;"", Data!G62, "")</f>
        <v/>
      </c>
      <c r="H62" s="9">
        <f>IF(Data!H62&lt;&gt;"", Data!H62, "")</f>
        <v>1.7407407407407406E-2</v>
      </c>
      <c r="I62" s="9" t="str">
        <f>IF(Data!I62&lt;&gt;"", Data!I62, "")</f>
        <v/>
      </c>
      <c r="J62" s="9" t="str">
        <f>IF(Data!J62&lt;&gt;"", Data!J62, "")</f>
        <v/>
      </c>
      <c r="K62" s="9" t="str">
        <f>IF(Data!K62&lt;&gt;"", Data!K62, "")</f>
        <v/>
      </c>
      <c r="L62" s="9" t="str">
        <f>IF(Data!L62&lt;&gt;"", Data!L62, "")</f>
        <v/>
      </c>
      <c r="M62" s="9">
        <f>IF(Data!M62&lt;&gt;"", Data!M62, "")</f>
        <v>1.6886574074074075E-2</v>
      </c>
      <c r="N62" s="12"/>
      <c r="O62" s="9">
        <f t="shared" si="1"/>
        <v>1.6886574074074075E-2</v>
      </c>
      <c r="P62" s="11" t="str">
        <f t="shared" si="0"/>
        <v/>
      </c>
      <c r="Q62" s="12"/>
      <c r="R62" s="1">
        <f t="shared" si="2"/>
        <v>2</v>
      </c>
      <c r="S62" s="12"/>
      <c r="T62" s="9" t="str">
        <f>IF($R62&gt;=avcomp1,AVERAGE('Fastest&amp;Average'!$D62:$M62),"")</f>
        <v/>
      </c>
      <c r="U62" s="11" t="str">
        <f t="shared" si="3"/>
        <v/>
      </c>
      <c r="V62" s="12"/>
      <c r="W62" s="9" t="str">
        <f>IF($R62&gt;=avcomp2,AVERAGE('Fastest&amp;Average'!$D62:$M62),"")</f>
        <v/>
      </c>
      <c r="X62" s="11" t="str">
        <f t="shared" si="4"/>
        <v/>
      </c>
      <c r="Z62" t="str">
        <f t="shared" si="5"/>
        <v>Ian Young</v>
      </c>
    </row>
    <row r="63" spans="1:26" x14ac:dyDescent="0.25">
      <c r="O63" s="9"/>
    </row>
    <row r="64" spans="1:26" x14ac:dyDescent="0.25">
      <c r="O64" s="9"/>
    </row>
    <row r="65" spans="14:23" x14ac:dyDescent="0.25">
      <c r="N65" s="1" t="s">
        <v>122</v>
      </c>
      <c r="O65" s="9">
        <f>SMALL($O$5:$O$62,1)</f>
        <v>1.4814814814814814E-2</v>
      </c>
      <c r="S65" s="1" t="s">
        <v>122</v>
      </c>
      <c r="T65" s="9">
        <f>SMALL($T$5:$T$62,1)</f>
        <v>1.5924639917695476E-2</v>
      </c>
      <c r="V65" s="1" t="s">
        <v>122</v>
      </c>
      <c r="W65" s="9">
        <f>SMALL($W$5:$W$62,1)</f>
        <v>1.5924639917695476E-2</v>
      </c>
    </row>
    <row r="66" spans="14:23" x14ac:dyDescent="0.25">
      <c r="N66" s="1" t="s">
        <v>123</v>
      </c>
      <c r="O66" s="9">
        <f>SMALL($O$5:$O$62,2)</f>
        <v>1.4872685185185185E-2</v>
      </c>
      <c r="S66" s="1" t="s">
        <v>123</v>
      </c>
      <c r="T66" s="9">
        <f>SMALL($T$5:$T$62,2)</f>
        <v>1.6037037037037037E-2</v>
      </c>
      <c r="V66" s="1" t="s">
        <v>123</v>
      </c>
      <c r="W66" s="9">
        <f>SMALL($W$5:$W$62,2)</f>
        <v>1.6068672839506176E-2</v>
      </c>
    </row>
    <row r="67" spans="14:23" x14ac:dyDescent="0.25">
      <c r="N67" s="1" t="s">
        <v>124</v>
      </c>
      <c r="O67" s="9">
        <f>SMALL($O$5:$O$62,3)</f>
        <v>1.5219907407407409E-2</v>
      </c>
      <c r="S67" s="1" t="s">
        <v>124</v>
      </c>
      <c r="T67" s="9">
        <f>SMALL($T$5:$T$62,3)</f>
        <v>1.6068672839506176E-2</v>
      </c>
      <c r="V67" s="1" t="s">
        <v>124</v>
      </c>
      <c r="W67" s="9">
        <f>SMALL($W$5:$W$62,3)</f>
        <v>1.6100983796296296E-2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
  <sheetViews>
    <sheetView zoomScaleNormal="100" workbookViewId="0">
      <pane xSplit="3" ySplit="4" topLeftCell="D5" activePane="bottomRight" state="frozen"/>
      <selection pane="topRight" activeCell="D1" sqref="D1"/>
      <selection pane="bottomLeft" activeCell="A5" sqref="A5"/>
      <selection pane="bottomRight" activeCell="S6" sqref="S6"/>
    </sheetView>
  </sheetViews>
  <sheetFormatPr defaultColWidth="8.85546875" defaultRowHeight="15" x14ac:dyDescent="0.25"/>
  <cols>
    <col min="1" max="1" width="13.85546875" customWidth="1"/>
    <col min="2" max="2" width="13.42578125" customWidth="1"/>
    <col min="3" max="3" width="13.7109375" customWidth="1"/>
    <col min="4" max="13" width="8.85546875" style="1"/>
    <col min="14" max="14" width="3.28515625" style="1" customWidth="1"/>
    <col min="15" max="15" width="8.85546875" style="1"/>
    <col min="16" max="16" width="3.28515625" style="1" customWidth="1"/>
    <col min="17" max="17" width="10.7109375" style="1" bestFit="1" customWidth="1"/>
    <col min="18" max="18" width="8.85546875" style="1"/>
    <col min="19" max="19" width="9.28515625" style="1" customWidth="1"/>
    <col min="20" max="20" width="8.85546875" style="1"/>
  </cols>
  <sheetData>
    <row r="1" spans="1:22" ht="18.75" x14ac:dyDescent="0.3">
      <c r="C1" s="6" t="s">
        <v>0</v>
      </c>
    </row>
    <row r="2" spans="1:22" x14ac:dyDescent="0.25">
      <c r="R2" s="3" t="s">
        <v>134</v>
      </c>
      <c r="V2" t="s">
        <v>144</v>
      </c>
    </row>
    <row r="3" spans="1:22" ht="15.75" x14ac:dyDescent="0.25">
      <c r="A3" s="4" t="s">
        <v>1</v>
      </c>
      <c r="B3" s="4" t="s">
        <v>2</v>
      </c>
      <c r="C3" s="4" t="s">
        <v>3</v>
      </c>
      <c r="D3" s="5" t="s">
        <v>4</v>
      </c>
      <c r="E3" s="5" t="s">
        <v>5</v>
      </c>
      <c r="F3" s="5" t="s">
        <v>6</v>
      </c>
      <c r="G3" s="5" t="s">
        <v>7</v>
      </c>
      <c r="H3" s="5" t="s">
        <v>8</v>
      </c>
      <c r="I3" s="5" t="s">
        <v>9</v>
      </c>
      <c r="J3" s="5" t="s">
        <v>10</v>
      </c>
      <c r="K3" s="5" t="s">
        <v>11</v>
      </c>
      <c r="L3" s="5" t="s">
        <v>12</v>
      </c>
      <c r="M3" s="5" t="s">
        <v>13</v>
      </c>
      <c r="O3" s="5" t="s">
        <v>121</v>
      </c>
      <c r="Q3" s="5" t="s">
        <v>134</v>
      </c>
      <c r="R3" s="3" t="s">
        <v>135</v>
      </c>
      <c r="S3" s="3" t="s">
        <v>139</v>
      </c>
      <c r="T3" s="3" t="s">
        <v>125</v>
      </c>
    </row>
    <row r="5" spans="1:22" ht="15.75" x14ac:dyDescent="0.25">
      <c r="A5" t="str">
        <f>Data!A5</f>
        <v>Abbott</v>
      </c>
      <c r="B5" t="str">
        <f>Data!B5</f>
        <v>Tony</v>
      </c>
      <c r="C5" s="7">
        <f>Data!C5</f>
        <v>27275</v>
      </c>
      <c r="D5" s="9" t="str">
        <f>IF(Data!D5&lt;&gt;"", Data!D5, "")</f>
        <v/>
      </c>
      <c r="E5" s="9">
        <f>IF(Data!E5&lt;&gt;"", Data!E5, "")</f>
        <v>1.8020833333333333E-2</v>
      </c>
      <c r="F5" s="9" t="str">
        <f>IF(Data!F5&lt;&gt;"", Data!F5, "")</f>
        <v/>
      </c>
      <c r="G5" s="9">
        <f>IF(Data!G5&lt;&gt;"", Data!G5, "")</f>
        <v>1.8425925925925925E-2</v>
      </c>
      <c r="H5" s="9" t="str">
        <f>IF(Data!H5&lt;&gt;"", Data!H5, "")</f>
        <v/>
      </c>
      <c r="I5" s="9" t="str">
        <f>IF(Data!I5&lt;&gt;"", Data!I5, "")</f>
        <v/>
      </c>
      <c r="J5" s="9" t="str">
        <f>IF(Data!J5&lt;&gt;"", Data!J5, "")</f>
        <v/>
      </c>
      <c r="K5" s="9" t="str">
        <f>IF(Data!K5&lt;&gt;"", Data!K5, "")</f>
        <v/>
      </c>
      <c r="L5" s="9">
        <f>IF(Data!L5&lt;&gt;"", Data!L5, "")</f>
        <v>1.8240740740740741E-2</v>
      </c>
      <c r="M5" s="9" t="str">
        <f>IF(Data!M5&lt;&gt;"", Data!M5, "")</f>
        <v/>
      </c>
      <c r="N5" s="12"/>
      <c r="O5" s="9">
        <f>IF(MIN(D5:M5)= 0,"", MIN(D5:M5))</f>
        <v>1.8020833333333333E-2</v>
      </c>
      <c r="P5" s="12"/>
      <c r="Q5" s="15">
        <f t="shared" ref="Q5:Q36" si="0">ROUNDDOWN(((BaseDate-C5)/365.25),0)</f>
        <v>42</v>
      </c>
      <c r="R5" s="16">
        <f t="shared" ref="R5:R36" si="1">IF(Q5&gt;39,VLOOKUP(Q5,VetStandards,2),"")</f>
        <v>1.7615740740740744E-2</v>
      </c>
      <c r="S5" s="16">
        <f>IF(R5&lt;&gt;"",R5-O5,"")</f>
        <v>-4.0509259259258884E-4</v>
      </c>
      <c r="T5" s="11" t="str">
        <f>IF(S5=$S$65,"1st",IF(S5=$S$66,"2nd",IF(S5=$S$67,"3rd","")))</f>
        <v/>
      </c>
      <c r="V5" t="str">
        <f>B5&amp;" "&amp;A5</f>
        <v>Tony Abbott</v>
      </c>
    </row>
    <row r="6" spans="1:22" ht="15.75" x14ac:dyDescent="0.25">
      <c r="A6" t="str">
        <f>Data!A6</f>
        <v>Allen</v>
      </c>
      <c r="B6" t="str">
        <f>Data!B6</f>
        <v>Richard</v>
      </c>
      <c r="C6" s="7">
        <f>Data!C6</f>
        <v>28465</v>
      </c>
      <c r="D6" s="9">
        <f>IF(Data!D6&lt;&gt;"", Data!D6, "")</f>
        <v>1.6145833333333335E-2</v>
      </c>
      <c r="E6" s="9" t="str">
        <f>IF(Data!E6&lt;&gt;"", Data!E6, "")</f>
        <v/>
      </c>
      <c r="F6" s="9">
        <f>IF(Data!F6&lt;&gt;"", Data!F6, "")</f>
        <v>1.5810185185185184E-2</v>
      </c>
      <c r="G6" s="9">
        <f>IF(Data!G6&lt;&gt;"", Data!G6, "")</f>
        <v>1.5868055555555555E-2</v>
      </c>
      <c r="H6" s="9" t="str">
        <f>IF(Data!H6&lt;&gt;"", Data!H6, "")</f>
        <v/>
      </c>
      <c r="I6" s="9" t="str">
        <f>IF(Data!I6&lt;&gt;"", Data!I6, "")</f>
        <v/>
      </c>
      <c r="J6" s="9">
        <f>IF(Data!J6&lt;&gt;"", Data!J6, "")</f>
        <v>1.6435185185185188E-2</v>
      </c>
      <c r="K6" s="9">
        <f>IF(Data!K6&lt;&gt;"", Data!K6, "")</f>
        <v>1.5925925925925927E-2</v>
      </c>
      <c r="L6" s="9" t="str">
        <f>IF(Data!L6&lt;&gt;"", Data!L6, "")</f>
        <v/>
      </c>
      <c r="M6" s="9" t="str">
        <f>IF(Data!M6&lt;&gt;"", Data!M6, "")</f>
        <v/>
      </c>
      <c r="N6" s="12"/>
      <c r="O6" s="9">
        <f t="shared" ref="O6:O62" si="2">IF(MIN(D6:M6)= 0,"", MIN(D6:M6))</f>
        <v>1.5810185185185184E-2</v>
      </c>
      <c r="P6" s="12"/>
      <c r="Q6" s="15">
        <f t="shared" si="0"/>
        <v>39</v>
      </c>
      <c r="R6" s="16" t="str">
        <f t="shared" si="1"/>
        <v/>
      </c>
      <c r="S6" s="16" t="str">
        <f t="shared" ref="S6:S62" si="3">IF(R6&lt;&gt;"",R6-O6,"")</f>
        <v/>
      </c>
      <c r="T6" s="11" t="str">
        <f t="shared" ref="T6:T62" si="4">IF(S6=$S$65,"1st",IF(S6=$S$66,"2nd",IF(S6=$S$67,"3rd","")))</f>
        <v/>
      </c>
      <c r="U6" s="111"/>
      <c r="V6" t="str">
        <f t="shared" ref="V6:V62" si="5">B6&amp;" "&amp;A6</f>
        <v>Richard Allen</v>
      </c>
    </row>
    <row r="7" spans="1:22" ht="15.75" x14ac:dyDescent="0.25">
      <c r="A7" t="str">
        <f>Data!A7</f>
        <v>Andrews</v>
      </c>
      <c r="B7" t="str">
        <f>Data!B7</f>
        <v>Peter</v>
      </c>
      <c r="C7" s="7">
        <f>Data!C7</f>
        <v>28103</v>
      </c>
      <c r="D7" s="9" t="str">
        <f>IF(Data!D7&lt;&gt;"", Data!D7, "")</f>
        <v/>
      </c>
      <c r="E7" s="9">
        <f>IF(Data!E7&lt;&gt;"", Data!E7, "")</f>
        <v>1.7349537037037038E-2</v>
      </c>
      <c r="F7" s="9" t="str">
        <f>IF(Data!F7&lt;&gt;"", Data!F7, "")</f>
        <v/>
      </c>
      <c r="G7" s="9" t="str">
        <f>IF(Data!G7&lt;&gt;"", Data!G7, "")</f>
        <v/>
      </c>
      <c r="H7" s="9">
        <f>IF(Data!H7&lt;&gt;"", Data!H7, "")</f>
        <v>1.7777777777777778E-2</v>
      </c>
      <c r="I7" s="9">
        <f>IF(Data!I7&lt;&gt;"", Data!I7, "")</f>
        <v>1.7719907407407406E-2</v>
      </c>
      <c r="J7" s="9" t="str">
        <f>IF(Data!J7&lt;&gt;"", Data!J7, "")</f>
        <v/>
      </c>
      <c r="K7" s="9" t="str">
        <f>IF(Data!K7&lt;&gt;"", Data!K7, "")</f>
        <v/>
      </c>
      <c r="L7" s="9">
        <f>IF(Data!L7&lt;&gt;"", Data!L7, "")</f>
        <v>1.726851851851852E-2</v>
      </c>
      <c r="M7" s="9" t="str">
        <f>IF(Data!M7&lt;&gt;"", Data!M7, "")</f>
        <v/>
      </c>
      <c r="N7" s="12"/>
      <c r="O7" s="9">
        <f t="shared" si="2"/>
        <v>1.726851851851852E-2</v>
      </c>
      <c r="P7" s="12"/>
      <c r="Q7" s="15">
        <f t="shared" si="0"/>
        <v>40</v>
      </c>
      <c r="R7" s="16">
        <f t="shared" ref="R7" si="6">IF(Q7&gt;39,VLOOKUP(Q7,VetStandards,2),"")</f>
        <v>1.7361111111111112E-2</v>
      </c>
      <c r="S7" s="16">
        <f t="shared" ref="S7" si="7">IF(R7&lt;&gt;"",R7-O7,"")</f>
        <v>9.2592592592592032E-5</v>
      </c>
      <c r="T7" s="11" t="str">
        <f t="shared" si="4"/>
        <v/>
      </c>
      <c r="U7" s="111"/>
      <c r="V7" t="str">
        <f t="shared" si="5"/>
        <v>Peter Andrews</v>
      </c>
    </row>
    <row r="8" spans="1:22" ht="15.75" x14ac:dyDescent="0.25">
      <c r="A8" t="str">
        <f>Data!A8</f>
        <v>Armitage</v>
      </c>
      <c r="B8" t="str">
        <f>Data!B8</f>
        <v>David</v>
      </c>
      <c r="C8" s="7">
        <f>Data!C8</f>
        <v>25708</v>
      </c>
      <c r="D8" s="9">
        <f>IF(Data!D8&lt;&gt;"", Data!D8, "")</f>
        <v>1.5949074074074074E-2</v>
      </c>
      <c r="E8" s="9">
        <f>IF(Data!E8&lt;&gt;"", Data!E8, "")</f>
        <v>1.5821759259259261E-2</v>
      </c>
      <c r="F8" s="9">
        <f>IF(Data!F8&lt;&gt;"", Data!F8, "")</f>
        <v>1.577546296296296E-2</v>
      </c>
      <c r="G8" s="9">
        <f>IF(Data!G8&lt;&gt;"", Data!G8, "")</f>
        <v>1.6006944444444445E-2</v>
      </c>
      <c r="H8" s="9">
        <f>IF(Data!H8&lt;&gt;"", Data!H8, "")</f>
        <v>1.5752314814814813E-2</v>
      </c>
      <c r="I8" s="9">
        <f>IF(Data!I8&lt;&gt;"", Data!I8, "")</f>
        <v>1.6134259259259261E-2</v>
      </c>
      <c r="J8" s="9" t="str">
        <f>IF(Data!J8&lt;&gt;"", Data!J8, "")</f>
        <v/>
      </c>
      <c r="K8" s="9">
        <f>IF(Data!K8&lt;&gt;"", Data!K8, "")</f>
        <v>1.5949074074074074E-2</v>
      </c>
      <c r="L8" s="9">
        <f>IF(Data!L8&lt;&gt;"", Data!L8, "")</f>
        <v>1.6087962962962964E-2</v>
      </c>
      <c r="M8" s="9">
        <f>IF(Data!M8&lt;&gt;"", Data!M8, "")</f>
        <v>1.5844907407407408E-2</v>
      </c>
      <c r="N8" s="12"/>
      <c r="O8" s="9">
        <f t="shared" si="2"/>
        <v>1.5752314814814813E-2</v>
      </c>
      <c r="P8" s="12"/>
      <c r="Q8" s="15">
        <f t="shared" si="0"/>
        <v>46</v>
      </c>
      <c r="R8" s="16">
        <f t="shared" si="1"/>
        <v>1.8125000000000009E-2</v>
      </c>
      <c r="S8" s="16">
        <f t="shared" si="3"/>
        <v>2.3726851851851964E-3</v>
      </c>
      <c r="T8" s="11" t="str">
        <f t="shared" si="4"/>
        <v/>
      </c>
      <c r="U8" s="111"/>
      <c r="V8" t="str">
        <f t="shared" si="5"/>
        <v>David Armitage</v>
      </c>
    </row>
    <row r="9" spans="1:22" ht="15.75" x14ac:dyDescent="0.25">
      <c r="A9" t="str">
        <f>Data!A9</f>
        <v>Arthur</v>
      </c>
      <c r="B9" t="str">
        <f>Data!B9</f>
        <v>Lawrence</v>
      </c>
      <c r="C9" s="7">
        <f>Data!C9</f>
        <v>26957</v>
      </c>
      <c r="D9" s="9" t="str">
        <f>IF(Data!D9&lt;&gt;"", Data!D9, "")</f>
        <v/>
      </c>
      <c r="E9" s="9" t="str">
        <f>IF(Data!E9&lt;&gt;"", Data!E9, "")</f>
        <v/>
      </c>
      <c r="F9" s="9">
        <f>IF(Data!F9&lt;&gt;"", Data!F9, "")</f>
        <v>2.0196759259259258E-2</v>
      </c>
      <c r="G9" s="9">
        <f>IF(Data!G9&lt;&gt;"", Data!G9, "")</f>
        <v>2.0185185185185184E-2</v>
      </c>
      <c r="H9" s="9" t="str">
        <f>IF(Data!H9&lt;&gt;"", Data!H9, "")</f>
        <v/>
      </c>
      <c r="I9" s="9" t="str">
        <f>IF(Data!I9&lt;&gt;"", Data!I9, "")</f>
        <v/>
      </c>
      <c r="J9" s="9" t="str">
        <f>IF(Data!J9&lt;&gt;"", Data!J9, "")</f>
        <v/>
      </c>
      <c r="K9" s="9">
        <f>IF(Data!K9&lt;&gt;"", Data!K9, "")</f>
        <v>2.1076388888888891E-2</v>
      </c>
      <c r="L9" s="9">
        <f>IF(Data!L9&lt;&gt;"", Data!L9, "")</f>
        <v>2.1550925925925928E-2</v>
      </c>
      <c r="M9" s="9" t="str">
        <f>IF(Data!M9&lt;&gt;"", Data!M9, "")</f>
        <v/>
      </c>
      <c r="N9" s="12"/>
      <c r="O9" s="9">
        <f t="shared" si="2"/>
        <v>2.0185185185185184E-2</v>
      </c>
      <c r="P9" s="12"/>
      <c r="Q9" s="15">
        <f t="shared" si="0"/>
        <v>43</v>
      </c>
      <c r="R9" s="16">
        <f t="shared" si="1"/>
        <v>1.7743055555555561E-2</v>
      </c>
      <c r="S9" s="16">
        <f t="shared" si="3"/>
        <v>-2.442129629629624E-3</v>
      </c>
      <c r="T9" s="11" t="str">
        <f t="shared" si="4"/>
        <v/>
      </c>
      <c r="U9" s="111"/>
      <c r="V9" t="str">
        <f t="shared" si="5"/>
        <v>Lawrence Arthur</v>
      </c>
    </row>
    <row r="10" spans="1:22" ht="15.75" x14ac:dyDescent="0.25">
      <c r="A10" t="str">
        <f>Data!A10</f>
        <v>Baker</v>
      </c>
      <c r="B10" t="str">
        <f>Data!B10</f>
        <v>Stuart</v>
      </c>
      <c r="C10" s="7">
        <f>Data!C10</f>
        <v>16880</v>
      </c>
      <c r="D10" s="9" t="str">
        <f>IF(Data!D10&lt;&gt;"", Data!D10, "")</f>
        <v/>
      </c>
      <c r="E10" s="9" t="str">
        <f>IF(Data!E10&lt;&gt;"", Data!E10, "")</f>
        <v/>
      </c>
      <c r="F10" s="9" t="str">
        <f>IF(Data!F10&lt;&gt;"", Data!F10, "")</f>
        <v/>
      </c>
      <c r="G10" s="9" t="str">
        <f>IF(Data!G10&lt;&gt;"", Data!G10, "")</f>
        <v/>
      </c>
      <c r="H10" s="9" t="str">
        <f>IF(Data!H10&lt;&gt;"", Data!H10, "")</f>
        <v/>
      </c>
      <c r="I10" s="9" t="str">
        <f>IF(Data!I10&lt;&gt;"", Data!I10, "")</f>
        <v/>
      </c>
      <c r="J10" s="9">
        <f>IF(Data!J10&lt;&gt;"", Data!J10, "")</f>
        <v>2.1168981481481483E-2</v>
      </c>
      <c r="K10" s="9" t="str">
        <f>IF(Data!K10&lt;&gt;"", Data!K10, "")</f>
        <v/>
      </c>
      <c r="L10" s="9" t="str">
        <f>IF(Data!L10&lt;&gt;"", Data!L10, "")</f>
        <v/>
      </c>
      <c r="M10" s="9">
        <f>IF(Data!M10&lt;&gt;"", Data!M10, "")</f>
        <v>2.1770833333333336E-2</v>
      </c>
      <c r="N10" s="12"/>
      <c r="O10" s="9">
        <f t="shared" si="2"/>
        <v>2.1168981481481483E-2</v>
      </c>
      <c r="P10" s="12"/>
      <c r="Q10" s="15">
        <f t="shared" si="0"/>
        <v>70</v>
      </c>
      <c r="R10" s="16">
        <f t="shared" si="1"/>
        <v>2.1527777777777805E-2</v>
      </c>
      <c r="S10" s="16">
        <f t="shared" si="3"/>
        <v>3.5879629629632231E-4</v>
      </c>
      <c r="T10" s="11" t="str">
        <f t="shared" si="4"/>
        <v/>
      </c>
      <c r="U10" s="111"/>
      <c r="V10" t="str">
        <f t="shared" si="5"/>
        <v>Stuart Baker</v>
      </c>
    </row>
    <row r="11" spans="1:22" ht="15.75" x14ac:dyDescent="0.25">
      <c r="A11" t="str">
        <f>Data!A11</f>
        <v>Barrington</v>
      </c>
      <c r="B11" t="str">
        <f>Data!B11</f>
        <v>Alistair</v>
      </c>
      <c r="C11" s="7">
        <f>Data!C11</f>
        <v>28062</v>
      </c>
      <c r="D11" s="9" t="str">
        <f>IF(Data!D11&lt;&gt;"", Data!D11, "")</f>
        <v/>
      </c>
      <c r="E11" s="9" t="str">
        <f>IF(Data!E11&lt;&gt;"", Data!E11, "")</f>
        <v/>
      </c>
      <c r="F11" s="9" t="str">
        <f>IF(Data!F11&lt;&gt;"", Data!F11, "")</f>
        <v/>
      </c>
      <c r="G11" s="9">
        <f>IF(Data!G11&lt;&gt;"", Data!G11, "")</f>
        <v>1.7789351851851851E-2</v>
      </c>
      <c r="H11" s="9" t="str">
        <f>IF(Data!H11&lt;&gt;"", Data!H11, "")</f>
        <v/>
      </c>
      <c r="I11" s="9" t="str">
        <f>IF(Data!I11&lt;&gt;"", Data!I11, "")</f>
        <v/>
      </c>
      <c r="J11" s="9" t="str">
        <f>IF(Data!J11&lt;&gt;"", Data!J11, "")</f>
        <v/>
      </c>
      <c r="K11" s="9">
        <f>IF(Data!K11&lt;&gt;"", Data!K11, "")</f>
        <v>1.8078703703703704E-2</v>
      </c>
      <c r="L11" s="9" t="str">
        <f>IF(Data!L11&lt;&gt;"", Data!L11, "")</f>
        <v/>
      </c>
      <c r="M11" s="9" t="str">
        <f>IF(Data!M11&lt;&gt;"", Data!M11, "")</f>
        <v/>
      </c>
      <c r="N11" s="12"/>
      <c r="O11" s="9">
        <f t="shared" si="2"/>
        <v>1.7789351851851851E-2</v>
      </c>
      <c r="P11" s="12"/>
      <c r="Q11" s="15">
        <f t="shared" si="0"/>
        <v>40</v>
      </c>
      <c r="R11" s="16">
        <f t="shared" si="1"/>
        <v>1.7361111111111112E-2</v>
      </c>
      <c r="S11" s="16">
        <f t="shared" si="3"/>
        <v>-4.2824074074073945E-4</v>
      </c>
      <c r="T11" s="11" t="str">
        <f t="shared" si="4"/>
        <v/>
      </c>
      <c r="U11" s="111"/>
      <c r="V11" t="str">
        <f t="shared" si="5"/>
        <v>Alistair Barrington</v>
      </c>
    </row>
    <row r="12" spans="1:22" ht="15.75" x14ac:dyDescent="0.25">
      <c r="A12" t="str">
        <f>Data!A12</f>
        <v>Beadle</v>
      </c>
      <c r="B12" t="str">
        <f>Data!B12</f>
        <v>Dave</v>
      </c>
      <c r="C12" s="7">
        <f>Data!C12</f>
        <v>20540</v>
      </c>
      <c r="D12" s="9" t="str">
        <f>IF(Data!D12&lt;&gt;"", Data!D12, "")</f>
        <v/>
      </c>
      <c r="E12" s="9" t="str">
        <f>IF(Data!E12&lt;&gt;"", Data!E12, "")</f>
        <v/>
      </c>
      <c r="F12" s="9" t="str">
        <f>IF(Data!F12&lt;&gt;"", Data!F12, "")</f>
        <v/>
      </c>
      <c r="G12" s="9" t="str">
        <f>IF(Data!G12&lt;&gt;"", Data!G12, "")</f>
        <v/>
      </c>
      <c r="H12" s="9" t="str">
        <f>IF(Data!H12&lt;&gt;"", Data!H12, "")</f>
        <v/>
      </c>
      <c r="I12" s="9" t="str">
        <f>IF(Data!I12&lt;&gt;"", Data!I12, "")</f>
        <v/>
      </c>
      <c r="J12" s="9" t="str">
        <f>IF(Data!J12&lt;&gt;"", Data!J12, "")</f>
        <v/>
      </c>
      <c r="K12" s="9" t="str">
        <f>IF(Data!K12&lt;&gt;"", Data!K12, "")</f>
        <v/>
      </c>
      <c r="L12" s="9">
        <f>IF(Data!L12&lt;&gt;"", Data!L12, "")</f>
        <v>1.996527777777778E-2</v>
      </c>
      <c r="M12" s="9">
        <f>IF(Data!M12&lt;&gt;"", Data!M12, "")</f>
        <v>2.0023148148148148E-2</v>
      </c>
      <c r="N12" s="12"/>
      <c r="O12" s="9">
        <f t="shared" si="2"/>
        <v>1.996527777777778E-2</v>
      </c>
      <c r="P12" s="12"/>
      <c r="Q12" s="15">
        <f t="shared" si="0"/>
        <v>60</v>
      </c>
      <c r="R12" s="16">
        <f t="shared" si="1"/>
        <v>2.0023148148148172E-2</v>
      </c>
      <c r="S12" s="16">
        <f t="shared" si="3"/>
        <v>5.7870370370392138E-5</v>
      </c>
      <c r="T12" s="11" t="str">
        <f t="shared" si="4"/>
        <v/>
      </c>
      <c r="U12" s="111"/>
      <c r="V12" t="str">
        <f t="shared" si="5"/>
        <v>Dave Beadle</v>
      </c>
    </row>
    <row r="13" spans="1:22" ht="15.75" x14ac:dyDescent="0.25">
      <c r="A13" t="str">
        <f>Data!A13</f>
        <v>Bell</v>
      </c>
      <c r="B13" t="str">
        <f>Data!B13</f>
        <v>Michael</v>
      </c>
      <c r="C13" s="7">
        <f>Data!C13</f>
        <v>35323</v>
      </c>
      <c r="D13" s="9" t="str">
        <f>IF(Data!D13&lt;&gt;"", Data!D13, "")</f>
        <v/>
      </c>
      <c r="E13" s="9" t="str">
        <f>IF(Data!E13&lt;&gt;"", Data!E13, "")</f>
        <v/>
      </c>
      <c r="F13" s="9" t="str">
        <f>IF(Data!F13&lt;&gt;"", Data!F13, "")</f>
        <v/>
      </c>
      <c r="G13" s="9" t="str">
        <f>IF(Data!G13&lt;&gt;"", Data!G13, "")</f>
        <v/>
      </c>
      <c r="H13" s="9" t="str">
        <f>IF(Data!H13&lt;&gt;"", Data!H13, "")</f>
        <v/>
      </c>
      <c r="I13" s="9" t="str">
        <f>IF(Data!I13&lt;&gt;"", Data!I13, "")</f>
        <v/>
      </c>
      <c r="J13" s="9" t="str">
        <f>IF(Data!J13&lt;&gt;"", Data!J13, "")</f>
        <v/>
      </c>
      <c r="K13" s="9" t="str">
        <f>IF(Data!K13&lt;&gt;"", Data!K13, "")</f>
        <v/>
      </c>
      <c r="L13" s="9" t="str">
        <f>IF(Data!L13&lt;&gt;"", Data!L13, "")</f>
        <v/>
      </c>
      <c r="M13" s="9" t="str">
        <f>IF(Data!M13&lt;&gt;"", Data!M13, "")</f>
        <v/>
      </c>
      <c r="N13" s="12"/>
      <c r="O13" s="9" t="str">
        <f t="shared" si="2"/>
        <v/>
      </c>
      <c r="P13" s="12"/>
      <c r="Q13" s="15">
        <f t="shared" si="0"/>
        <v>20</v>
      </c>
      <c r="R13" s="16" t="str">
        <f t="shared" si="1"/>
        <v/>
      </c>
      <c r="S13" s="16" t="str">
        <f t="shared" si="3"/>
        <v/>
      </c>
      <c r="T13" s="11" t="str">
        <f t="shared" si="4"/>
        <v/>
      </c>
      <c r="U13" s="111"/>
      <c r="V13" t="str">
        <f t="shared" si="5"/>
        <v>Michael Bell</v>
      </c>
    </row>
    <row r="14" spans="1:22" ht="15.75" x14ac:dyDescent="0.25">
      <c r="A14" t="str">
        <f>Data!A14</f>
        <v>Bradbury</v>
      </c>
      <c r="B14" t="str">
        <f>Data!B14</f>
        <v>Neil</v>
      </c>
      <c r="C14" s="7">
        <f>Data!C14</f>
        <v>22242</v>
      </c>
      <c r="D14" s="9">
        <f>IF(Data!D14&lt;&gt;"", Data!D14, "")</f>
        <v>1.8136574074074072E-2</v>
      </c>
      <c r="E14" s="9">
        <f>IF(Data!E14&lt;&gt;"", Data!E14, "")</f>
        <v>1.8113425925925925E-2</v>
      </c>
      <c r="F14" s="9" t="str">
        <f>IF(Data!F14&lt;&gt;"", Data!F14, "")</f>
        <v/>
      </c>
      <c r="G14" s="9" t="str">
        <f>IF(Data!G14&lt;&gt;"", Data!G14, "")</f>
        <v/>
      </c>
      <c r="H14" s="9">
        <f>IF(Data!H14&lt;&gt;"", Data!H14, "")</f>
        <v>1.7951388888888888E-2</v>
      </c>
      <c r="I14" s="9">
        <f>IF(Data!I14&lt;&gt;"", Data!I14, "")</f>
        <v>1.8078703703703704E-2</v>
      </c>
      <c r="J14" s="9" t="str">
        <f>IF(Data!J14&lt;&gt;"", Data!J14, "")</f>
        <v/>
      </c>
      <c r="K14" s="9" t="str">
        <f>IF(Data!K14&lt;&gt;"", Data!K14, "")</f>
        <v/>
      </c>
      <c r="L14" s="9" t="str">
        <f>IF(Data!L14&lt;&gt;"", Data!L14, "")</f>
        <v/>
      </c>
      <c r="M14" s="9">
        <f>IF(Data!M14&lt;&gt;"", Data!M14, "")</f>
        <v>1.7997685185185186E-2</v>
      </c>
      <c r="N14" s="12"/>
      <c r="O14" s="9">
        <f t="shared" si="2"/>
        <v>1.7951388888888888E-2</v>
      </c>
      <c r="P14" s="12"/>
      <c r="Q14" s="15">
        <f t="shared" si="0"/>
        <v>56</v>
      </c>
      <c r="R14" s="16">
        <f t="shared" si="1"/>
        <v>1.9467592592592613E-2</v>
      </c>
      <c r="S14" s="16">
        <f t="shared" si="3"/>
        <v>1.5162037037037245E-3</v>
      </c>
      <c r="T14" s="11" t="str">
        <f t="shared" si="4"/>
        <v/>
      </c>
      <c r="U14" s="111"/>
      <c r="V14" t="str">
        <f t="shared" si="5"/>
        <v>Neil Bradbury</v>
      </c>
    </row>
    <row r="15" spans="1:22" ht="15.75" x14ac:dyDescent="0.25">
      <c r="A15" t="str">
        <f>Data!A15</f>
        <v>Brown</v>
      </c>
      <c r="B15" t="str">
        <f>Data!B15</f>
        <v>Ed</v>
      </c>
      <c r="C15" s="7">
        <f>Data!C15</f>
        <v>34210</v>
      </c>
      <c r="D15" s="9" t="str">
        <f>IF(Data!D15&lt;&gt;"", Data!D15, "")</f>
        <v/>
      </c>
      <c r="E15" s="9" t="str">
        <f>IF(Data!E15&lt;&gt;"", Data!E15, "")</f>
        <v/>
      </c>
      <c r="F15" s="9" t="str">
        <f>IF(Data!F15&lt;&gt;"", Data!F15, "")</f>
        <v/>
      </c>
      <c r="G15" s="9" t="str">
        <f>IF(Data!G15&lt;&gt;"", Data!G15, "")</f>
        <v/>
      </c>
      <c r="H15" s="9" t="str">
        <f>IF(Data!H15&lt;&gt;"", Data!H15, "")</f>
        <v/>
      </c>
      <c r="I15" s="9" t="str">
        <f>IF(Data!I15&lt;&gt;"", Data!I15, "")</f>
        <v/>
      </c>
      <c r="J15" s="9">
        <f>IF(Data!J15&lt;&gt;"", Data!J15, "")</f>
        <v>1.4814814814814814E-2</v>
      </c>
      <c r="K15" s="9" t="str">
        <f>IF(Data!K15&lt;&gt;"", Data!K15, "")</f>
        <v/>
      </c>
      <c r="L15" s="9" t="str">
        <f>IF(Data!L15&lt;&gt;"", Data!L15, "")</f>
        <v/>
      </c>
      <c r="M15" s="9" t="str">
        <f>IF(Data!M15&lt;&gt;"", Data!M15, "")</f>
        <v/>
      </c>
      <c r="N15" s="12"/>
      <c r="O15" s="9">
        <f t="shared" si="2"/>
        <v>1.4814814814814814E-2</v>
      </c>
      <c r="P15" s="12"/>
      <c r="Q15" s="15">
        <f t="shared" si="0"/>
        <v>23</v>
      </c>
      <c r="R15" s="16" t="str">
        <f t="shared" si="1"/>
        <v/>
      </c>
      <c r="S15" s="16" t="str">
        <f t="shared" si="3"/>
        <v/>
      </c>
      <c r="T15" s="11" t="str">
        <f t="shared" si="4"/>
        <v/>
      </c>
      <c r="U15" s="111"/>
      <c r="V15" t="str">
        <f t="shared" si="5"/>
        <v>Ed Brown</v>
      </c>
    </row>
    <row r="16" spans="1:22" ht="15.75" x14ac:dyDescent="0.25">
      <c r="A16" t="str">
        <f>Data!A16</f>
        <v>Burns</v>
      </c>
      <c r="B16" t="str">
        <f>Data!B16</f>
        <v>Gary</v>
      </c>
      <c r="C16" s="7">
        <f>Data!C16</f>
        <v>22942</v>
      </c>
      <c r="D16" s="9" t="str">
        <f>IF(Data!D16&lt;&gt;"", Data!D16, "")</f>
        <v/>
      </c>
      <c r="E16" s="9" t="str">
        <f>IF(Data!E16&lt;&gt;"", Data!E16, "")</f>
        <v/>
      </c>
      <c r="F16" s="9">
        <f>IF(Data!F16&lt;&gt;"", Data!F16, "")</f>
        <v>1.8819444444444448E-2</v>
      </c>
      <c r="G16" s="9" t="str">
        <f>IF(Data!G16&lt;&gt;"", Data!G16, "")</f>
        <v/>
      </c>
      <c r="H16" s="9" t="str">
        <f>IF(Data!H16&lt;&gt;"", Data!H16, "")</f>
        <v/>
      </c>
      <c r="I16" s="9">
        <f>IF(Data!I16&lt;&gt;"", Data!I16, "")</f>
        <v>1.9791666666666666E-2</v>
      </c>
      <c r="J16" s="9">
        <f>IF(Data!J16&lt;&gt;"", Data!J16, "")</f>
        <v>1.9583333333333331E-2</v>
      </c>
      <c r="K16" s="9">
        <f>IF(Data!K16&lt;&gt;"", Data!K16, "")</f>
        <v>1.9259259259259261E-2</v>
      </c>
      <c r="L16" s="9" t="str">
        <f>IF(Data!L16&lt;&gt;"", Data!L16, "")</f>
        <v/>
      </c>
      <c r="M16" s="9" t="str">
        <f>IF(Data!M16&lt;&gt;"", Data!M16, "")</f>
        <v/>
      </c>
      <c r="N16" s="12"/>
      <c r="O16" s="9">
        <f t="shared" si="2"/>
        <v>1.8819444444444448E-2</v>
      </c>
      <c r="P16" s="12"/>
      <c r="Q16" s="15">
        <f t="shared" si="0"/>
        <v>54</v>
      </c>
      <c r="R16" s="16">
        <f t="shared" si="1"/>
        <v>1.9189814814814833E-2</v>
      </c>
      <c r="S16" s="16">
        <f t="shared" si="3"/>
        <v>3.7037037037038548E-4</v>
      </c>
      <c r="T16" s="11" t="str">
        <f t="shared" si="4"/>
        <v/>
      </c>
      <c r="U16" s="111"/>
      <c r="V16" t="str">
        <f t="shared" si="5"/>
        <v>Gary Burns</v>
      </c>
    </row>
    <row r="17" spans="1:22" ht="15.75" x14ac:dyDescent="0.25">
      <c r="A17" t="str">
        <f>Data!A17</f>
        <v>Cannon</v>
      </c>
      <c r="B17" t="str">
        <f>Data!B17</f>
        <v>Greg</v>
      </c>
      <c r="C17" s="7">
        <f>Data!C17</f>
        <v>19302</v>
      </c>
      <c r="D17" s="9" t="str">
        <f>IF(Data!D17&lt;&gt;"", Data!D17, "")</f>
        <v/>
      </c>
      <c r="E17" s="9" t="str">
        <f>IF(Data!E17&lt;&gt;"", Data!E17, "")</f>
        <v/>
      </c>
      <c r="F17" s="9">
        <f>IF(Data!F17&lt;&gt;"", Data!F17, "")</f>
        <v>1.8171296296296297E-2</v>
      </c>
      <c r="G17" s="9" t="str">
        <f>IF(Data!G17&lt;&gt;"", Data!G17, "")</f>
        <v/>
      </c>
      <c r="H17" s="9" t="str">
        <f>IF(Data!H17&lt;&gt;"", Data!H17, "")</f>
        <v/>
      </c>
      <c r="I17" s="9" t="str">
        <f>IF(Data!I17&lt;&gt;"", Data!I17, "")</f>
        <v/>
      </c>
      <c r="J17" s="9" t="str">
        <f>IF(Data!J17&lt;&gt;"", Data!J17, "")</f>
        <v/>
      </c>
      <c r="K17" s="9">
        <f>IF(Data!K17&lt;&gt;"", Data!K17, "")</f>
        <v>1.7777777777777778E-2</v>
      </c>
      <c r="L17" s="9" t="str">
        <f>IF(Data!L17&lt;&gt;"", Data!L17, "")</f>
        <v/>
      </c>
      <c r="M17" s="9">
        <f>IF(Data!M17&lt;&gt;"", Data!M17, "")</f>
        <v>1.7523148148148149E-2</v>
      </c>
      <c r="N17" s="12"/>
      <c r="O17" s="9">
        <f t="shared" si="2"/>
        <v>1.7523148148148149E-2</v>
      </c>
      <c r="P17" s="12"/>
      <c r="Q17" s="15">
        <f t="shared" si="0"/>
        <v>64</v>
      </c>
      <c r="R17" s="16">
        <f t="shared" si="1"/>
        <v>2.0625000000000025E-2</v>
      </c>
      <c r="S17" s="16">
        <f t="shared" si="3"/>
        <v>3.1018518518518765E-3</v>
      </c>
      <c r="T17" s="11" t="str">
        <f t="shared" si="4"/>
        <v/>
      </c>
      <c r="U17" s="111"/>
      <c r="V17" t="str">
        <f t="shared" si="5"/>
        <v>Greg Cannon</v>
      </c>
    </row>
    <row r="18" spans="1:22" ht="15.75" x14ac:dyDescent="0.25">
      <c r="A18" t="str">
        <f>Data!A18</f>
        <v>Charlton</v>
      </c>
      <c r="B18" t="str">
        <f>Data!B18</f>
        <v>Mark</v>
      </c>
      <c r="C18" s="7">
        <f>Data!C18</f>
        <v>24012</v>
      </c>
      <c r="D18" s="9" t="str">
        <f>IF(Data!D18&lt;&gt;"", Data!D18, "")</f>
        <v/>
      </c>
      <c r="E18" s="9">
        <f>IF(Data!E18&lt;&gt;"", Data!E18, "")</f>
        <v>1.650462962962963E-2</v>
      </c>
      <c r="F18" s="9">
        <f>IF(Data!F18&lt;&gt;"", Data!F18, "")</f>
        <v>1.6157407407407409E-2</v>
      </c>
      <c r="G18" s="9">
        <f>IF(Data!G18&lt;&gt;"", Data!G18, "")</f>
        <v>1.6145833333333335E-2</v>
      </c>
      <c r="H18" s="9">
        <f>IF(Data!H18&lt;&gt;"", Data!H18, "")</f>
        <v>1.59375E-2</v>
      </c>
      <c r="I18" s="9">
        <f>IF(Data!I18&lt;&gt;"", Data!I18, "")</f>
        <v>1.6168981481481482E-2</v>
      </c>
      <c r="J18" s="9">
        <f>IF(Data!J18&lt;&gt;"", Data!J18, "")</f>
        <v>1.6527777777777777E-2</v>
      </c>
      <c r="K18" s="9" t="str">
        <f>IF(Data!K18&lt;&gt;"", Data!K18, "")</f>
        <v/>
      </c>
      <c r="L18" s="9">
        <f>IF(Data!L18&lt;&gt;"", Data!L18, "")</f>
        <v>1.5752314814814813E-2</v>
      </c>
      <c r="M18" s="9">
        <f>IF(Data!M18&lt;&gt;"", Data!M18, "")</f>
        <v>1.5613425925925926E-2</v>
      </c>
      <c r="N18" s="12"/>
      <c r="O18" s="9">
        <f t="shared" si="2"/>
        <v>1.5613425925925926E-2</v>
      </c>
      <c r="P18" s="12"/>
      <c r="Q18" s="15">
        <f t="shared" si="0"/>
        <v>51</v>
      </c>
      <c r="R18" s="16">
        <f t="shared" si="1"/>
        <v>1.8773148148148164E-2</v>
      </c>
      <c r="S18" s="16">
        <f t="shared" si="3"/>
        <v>3.1597222222222374E-3</v>
      </c>
      <c r="T18" s="11" t="str">
        <f t="shared" si="4"/>
        <v/>
      </c>
      <c r="U18" s="111"/>
      <c r="V18" t="str">
        <f t="shared" si="5"/>
        <v>Mark Charlton</v>
      </c>
    </row>
    <row r="19" spans="1:22" ht="15.75" x14ac:dyDescent="0.25">
      <c r="A19" t="str">
        <f>Data!A19</f>
        <v>Clarke</v>
      </c>
      <c r="B19" t="str">
        <f>Data!B19</f>
        <v>Rupert</v>
      </c>
      <c r="C19" s="7">
        <f>Data!C19</f>
        <v>19931</v>
      </c>
      <c r="D19" s="9">
        <f>IF(Data!D19&lt;&gt;"", Data!D19, "")</f>
        <v>1.6122685185185184E-2</v>
      </c>
      <c r="E19" s="9" t="str">
        <f>IF(Data!E19&lt;&gt;"", Data!E19, "")</f>
        <v/>
      </c>
      <c r="F19" s="9">
        <f>IF(Data!F19&lt;&gt;"", Data!F19, "")</f>
        <v>1.6122685185185184E-2</v>
      </c>
      <c r="G19" s="9">
        <f>IF(Data!G19&lt;&gt;"", Data!G19, "")</f>
        <v>1.6111111111111111E-2</v>
      </c>
      <c r="H19" s="9" t="str">
        <f>IF(Data!H19&lt;&gt;"", Data!H19, "")</f>
        <v/>
      </c>
      <c r="I19" s="9">
        <f>IF(Data!I19&lt;&gt;"", Data!I19, "")</f>
        <v>1.667824074074074E-2</v>
      </c>
      <c r="J19" s="9" t="str">
        <f>IF(Data!J19&lt;&gt;"", Data!J19, "")</f>
        <v/>
      </c>
      <c r="K19" s="9">
        <f>IF(Data!K19&lt;&gt;"", Data!K19, "")</f>
        <v>1.6261574074074074E-2</v>
      </c>
      <c r="L19" s="9" t="str">
        <f>IF(Data!L19&lt;&gt;"", Data!L19, "")</f>
        <v/>
      </c>
      <c r="M19" s="9" t="str">
        <f>IF(Data!M19&lt;&gt;"", Data!M19, "")</f>
        <v/>
      </c>
      <c r="N19" s="12"/>
      <c r="O19" s="9">
        <f t="shared" si="2"/>
        <v>1.6111111111111111E-2</v>
      </c>
      <c r="P19" s="12"/>
      <c r="Q19" s="15">
        <f t="shared" si="0"/>
        <v>62</v>
      </c>
      <c r="R19" s="16">
        <f t="shared" si="1"/>
        <v>2.0324074074074099E-2</v>
      </c>
      <c r="S19" s="16">
        <f t="shared" si="3"/>
        <v>4.2129629629629878E-3</v>
      </c>
      <c r="T19" s="11" t="str">
        <f t="shared" si="4"/>
        <v>2nd</v>
      </c>
      <c r="U19" s="111"/>
      <c r="V19" t="str">
        <f t="shared" si="5"/>
        <v>Rupert Clarke</v>
      </c>
    </row>
    <row r="20" spans="1:22" ht="15.75" x14ac:dyDescent="0.25">
      <c r="A20" t="str">
        <f>Data!A20</f>
        <v>Coleman</v>
      </c>
      <c r="B20" t="str">
        <f>Data!B20</f>
        <v>Mike</v>
      </c>
      <c r="C20" s="7">
        <f>Data!C20</f>
        <v>24475</v>
      </c>
      <c r="D20" s="9" t="str">
        <f>IF(Data!D20&lt;&gt;"", Data!D20, "")</f>
        <v/>
      </c>
      <c r="E20" s="9" t="str">
        <f>IF(Data!E20&lt;&gt;"", Data!E20, "")</f>
        <v/>
      </c>
      <c r="F20" s="9" t="str">
        <f>IF(Data!F20&lt;&gt;"", Data!F20, "")</f>
        <v/>
      </c>
      <c r="G20" s="9" t="str">
        <f>IF(Data!G20&lt;&gt;"", Data!G20, "")</f>
        <v/>
      </c>
      <c r="H20" s="9">
        <f>IF(Data!H20&lt;&gt;"", Data!H20, "")</f>
        <v>1.7673611111111109E-2</v>
      </c>
      <c r="I20" s="9">
        <f>IF(Data!I20&lt;&gt;"", Data!I20, "")</f>
        <v>1.8680555555555554E-2</v>
      </c>
      <c r="J20" s="9">
        <f>IF(Data!J20&lt;&gt;"", Data!J20, "")</f>
        <v>1.8553240740740742E-2</v>
      </c>
      <c r="K20" s="9">
        <f>IF(Data!K20&lt;&gt;"", Data!K20, "")</f>
        <v>1.7384259259259262E-2</v>
      </c>
      <c r="L20" s="9">
        <f>IF(Data!L20&lt;&gt;"", Data!L20, "")</f>
        <v>1.7534722222222222E-2</v>
      </c>
      <c r="M20" s="9" t="str">
        <f>IF(Data!M20&lt;&gt;"", Data!M20, "")</f>
        <v/>
      </c>
      <c r="N20" s="12"/>
      <c r="O20" s="9">
        <f t="shared" si="2"/>
        <v>1.7384259259259262E-2</v>
      </c>
      <c r="P20" s="12"/>
      <c r="Q20" s="15">
        <f t="shared" si="0"/>
        <v>50</v>
      </c>
      <c r="R20" s="16">
        <f t="shared" si="1"/>
        <v>1.8634259259259274E-2</v>
      </c>
      <c r="S20" s="16">
        <f t="shared" si="3"/>
        <v>1.2500000000000115E-3</v>
      </c>
      <c r="T20" s="11" t="str">
        <f t="shared" si="4"/>
        <v/>
      </c>
      <c r="U20" s="111"/>
      <c r="V20" t="str">
        <f t="shared" si="5"/>
        <v>Mike Coleman</v>
      </c>
    </row>
    <row r="21" spans="1:22" ht="15.75" x14ac:dyDescent="0.25">
      <c r="A21" t="str">
        <f>Data!A21</f>
        <v>Collins</v>
      </c>
      <c r="B21" t="str">
        <f>Data!B21</f>
        <v>Anthony</v>
      </c>
      <c r="C21" s="7">
        <f>Data!C21</f>
        <v>21352</v>
      </c>
      <c r="D21" s="9">
        <f>IF(Data!D21&lt;&gt;"", Data!D21, "")</f>
        <v>1.7731481481481483E-2</v>
      </c>
      <c r="E21" s="9" t="str">
        <f>IF(Data!E21&lt;&gt;"", Data!E21, "")</f>
        <v/>
      </c>
      <c r="F21" s="9" t="str">
        <f>IF(Data!F21&lt;&gt;"", Data!F21, "")</f>
        <v/>
      </c>
      <c r="G21" s="9" t="str">
        <f>IF(Data!G21&lt;&gt;"", Data!G21, "")</f>
        <v/>
      </c>
      <c r="H21" s="9" t="str">
        <f>IF(Data!H21&lt;&gt;"", Data!H21, "")</f>
        <v/>
      </c>
      <c r="I21" s="9" t="str">
        <f>IF(Data!I21&lt;&gt;"", Data!I21, "")</f>
        <v/>
      </c>
      <c r="J21" s="9">
        <f>IF(Data!J21&lt;&gt;"", Data!J21, "")</f>
        <v>1.8067129629629631E-2</v>
      </c>
      <c r="K21" s="9">
        <f>IF(Data!K21&lt;&gt;"", Data!K21, "")</f>
        <v>1.7858796296296296E-2</v>
      </c>
      <c r="L21" s="9">
        <f>IF(Data!L21&lt;&gt;"", Data!L21, "")</f>
        <v>1.7962962962962962E-2</v>
      </c>
      <c r="M21" s="9">
        <f>IF(Data!M21&lt;&gt;"", Data!M21, "")</f>
        <v>1.7696759259259259E-2</v>
      </c>
      <c r="N21" s="12"/>
      <c r="O21" s="9">
        <f t="shared" si="2"/>
        <v>1.7696759259259259E-2</v>
      </c>
      <c r="P21" s="12"/>
      <c r="Q21" s="15">
        <f t="shared" si="0"/>
        <v>58</v>
      </c>
      <c r="R21" s="16">
        <f t="shared" si="1"/>
        <v>1.9745370370370392E-2</v>
      </c>
      <c r="S21" s="16">
        <f t="shared" si="3"/>
        <v>2.048611111111133E-3</v>
      </c>
      <c r="T21" s="11" t="str">
        <f t="shared" si="4"/>
        <v/>
      </c>
      <c r="U21" s="111"/>
      <c r="V21" t="str">
        <f t="shared" si="5"/>
        <v>Anthony Collins</v>
      </c>
    </row>
    <row r="22" spans="1:22" ht="15.75" x14ac:dyDescent="0.25">
      <c r="A22" t="str">
        <f>Data!A22</f>
        <v>Cooke</v>
      </c>
      <c r="B22" t="str">
        <f>Data!B22</f>
        <v>Tim</v>
      </c>
      <c r="C22" s="7">
        <f>Data!C22</f>
        <v>31528</v>
      </c>
      <c r="D22" s="9" t="str">
        <f>IF(Data!D22&lt;&gt;"", Data!D22, "")</f>
        <v/>
      </c>
      <c r="E22" s="9" t="str">
        <f>IF(Data!E22&lt;&gt;"", Data!E22, "")</f>
        <v/>
      </c>
      <c r="F22" s="9">
        <f>IF(Data!F22&lt;&gt;"", Data!F22, "")</f>
        <v>1.6412037037037037E-2</v>
      </c>
      <c r="G22" s="9" t="str">
        <f>IF(Data!G22&lt;&gt;"", Data!G22, "")</f>
        <v/>
      </c>
      <c r="H22" s="9" t="str">
        <f>IF(Data!H22&lt;&gt;"", Data!H22, "")</f>
        <v/>
      </c>
      <c r="I22" s="9" t="str">
        <f>IF(Data!I22&lt;&gt;"", Data!I22, "")</f>
        <v/>
      </c>
      <c r="J22" s="9" t="str">
        <f>IF(Data!J22&lt;&gt;"", Data!J22, "")</f>
        <v/>
      </c>
      <c r="K22" s="9" t="str">
        <f>IF(Data!K22&lt;&gt;"", Data!K22, "")</f>
        <v/>
      </c>
      <c r="L22" s="9" t="str">
        <f>IF(Data!L22&lt;&gt;"", Data!L22, "")</f>
        <v/>
      </c>
      <c r="M22" s="9" t="str">
        <f>IF(Data!M22&lt;&gt;"", Data!M22, "")</f>
        <v/>
      </c>
      <c r="N22" s="12"/>
      <c r="O22" s="9">
        <f t="shared" si="2"/>
        <v>1.6412037037037037E-2</v>
      </c>
      <c r="P22" s="12"/>
      <c r="Q22" s="15">
        <f t="shared" si="0"/>
        <v>30</v>
      </c>
      <c r="R22" s="16" t="str">
        <f t="shared" si="1"/>
        <v/>
      </c>
      <c r="S22" s="16" t="str">
        <f t="shared" si="3"/>
        <v/>
      </c>
      <c r="T22" s="11" t="str">
        <f t="shared" si="4"/>
        <v/>
      </c>
      <c r="U22" s="111"/>
      <c r="V22" t="str">
        <f t="shared" si="5"/>
        <v>Tim Cooke</v>
      </c>
    </row>
    <row r="23" spans="1:22" ht="15.75" x14ac:dyDescent="0.25">
      <c r="A23" t="str">
        <f>Data!A23</f>
        <v>Cooper</v>
      </c>
      <c r="B23" t="str">
        <f>Data!B23</f>
        <v>Lloyd</v>
      </c>
      <c r="C23" s="7">
        <f>Data!C23</f>
        <v>27060</v>
      </c>
      <c r="D23" s="9">
        <f>IF(Data!D23&lt;&gt;"", Data!D23, "")</f>
        <v>1.8055555555555557E-2</v>
      </c>
      <c r="E23" s="9" t="str">
        <f>IF(Data!E23&lt;&gt;"", Data!E23, "")</f>
        <v/>
      </c>
      <c r="F23" s="9" t="str">
        <f>IF(Data!F23&lt;&gt;"", Data!F23, "")</f>
        <v/>
      </c>
      <c r="G23" s="9" t="str">
        <f>IF(Data!G23&lt;&gt;"", Data!G23, "")</f>
        <v/>
      </c>
      <c r="H23" s="9" t="str">
        <f>IF(Data!H23&lt;&gt;"", Data!H23, "")</f>
        <v/>
      </c>
      <c r="I23" s="9" t="str">
        <f>IF(Data!I23&lt;&gt;"", Data!I23, "")</f>
        <v/>
      </c>
      <c r="J23" s="9" t="str">
        <f>IF(Data!J23&lt;&gt;"", Data!J23, "")</f>
        <v/>
      </c>
      <c r="K23" s="9" t="str">
        <f>IF(Data!K23&lt;&gt;"", Data!K23, "")</f>
        <v/>
      </c>
      <c r="L23" s="9" t="str">
        <f>IF(Data!L23&lt;&gt;"", Data!L23, "")</f>
        <v/>
      </c>
      <c r="M23" s="9" t="str">
        <f>IF(Data!M23&lt;&gt;"", Data!M23, "")</f>
        <v/>
      </c>
      <c r="N23" s="12"/>
      <c r="O23" s="9">
        <f t="shared" si="2"/>
        <v>1.8055555555555557E-2</v>
      </c>
      <c r="P23" s="12"/>
      <c r="Q23" s="15">
        <f t="shared" si="0"/>
        <v>43</v>
      </c>
      <c r="R23" s="16">
        <f t="shared" si="1"/>
        <v>1.7743055555555561E-2</v>
      </c>
      <c r="S23" s="16">
        <f>IF(R23&lt;&gt;"",R23-O23,"")</f>
        <v>-3.1249999999999681E-4</v>
      </c>
      <c r="T23" s="11" t="str">
        <f t="shared" si="4"/>
        <v/>
      </c>
      <c r="U23" s="111"/>
      <c r="V23" t="str">
        <f t="shared" si="5"/>
        <v>Lloyd Cooper</v>
      </c>
    </row>
    <row r="24" spans="1:22" ht="15.75" x14ac:dyDescent="0.25">
      <c r="A24" t="str">
        <f>Data!A24</f>
        <v>Cottington</v>
      </c>
      <c r="B24" t="str">
        <f>Data!B24</f>
        <v>Bradley</v>
      </c>
      <c r="C24" s="7">
        <f>Data!C24</f>
        <v>26202</v>
      </c>
      <c r="D24" s="9" t="str">
        <f>IF(Data!D24&lt;&gt;"", Data!D24, "")</f>
        <v/>
      </c>
      <c r="E24" s="9" t="str">
        <f>IF(Data!E24&lt;&gt;"", Data!E24, "")</f>
        <v/>
      </c>
      <c r="F24" s="9" t="str">
        <f>IF(Data!F24&lt;&gt;"", Data!F24, "")</f>
        <v/>
      </c>
      <c r="G24" s="9">
        <f>IF(Data!G24&lt;&gt;"", Data!G24, "")</f>
        <v>1.7430555555555557E-2</v>
      </c>
      <c r="H24" s="9">
        <f>IF(Data!H24&lt;&gt;"", Data!H24, "")</f>
        <v>1.7858796296296296E-2</v>
      </c>
      <c r="I24" s="9" t="str">
        <f>IF(Data!I24&lt;&gt;"", Data!I24, "")</f>
        <v/>
      </c>
      <c r="J24" s="9" t="str">
        <f>IF(Data!J24&lt;&gt;"", Data!J24, "")</f>
        <v/>
      </c>
      <c r="K24" s="9" t="str">
        <f>IF(Data!K24&lt;&gt;"", Data!K24, "")</f>
        <v/>
      </c>
      <c r="L24" s="9" t="str">
        <f>IF(Data!L24&lt;&gt;"", Data!L24, "")</f>
        <v/>
      </c>
      <c r="M24" s="9" t="str">
        <f>IF(Data!M24&lt;&gt;"", Data!M24, "")</f>
        <v/>
      </c>
      <c r="N24" s="12"/>
      <c r="O24" s="9">
        <f t="shared" si="2"/>
        <v>1.7430555555555557E-2</v>
      </c>
      <c r="P24" s="12"/>
      <c r="Q24" s="15">
        <f t="shared" si="0"/>
        <v>45</v>
      </c>
      <c r="R24" s="16">
        <f t="shared" si="1"/>
        <v>1.7997685185185193E-2</v>
      </c>
      <c r="S24" s="16">
        <f t="shared" si="3"/>
        <v>5.6712962962963617E-4</v>
      </c>
      <c r="T24" s="11" t="str">
        <f t="shared" si="4"/>
        <v/>
      </c>
      <c r="U24" s="111"/>
      <c r="V24" t="str">
        <f t="shared" si="5"/>
        <v>Bradley Cottington</v>
      </c>
    </row>
    <row r="25" spans="1:22" ht="15.75" x14ac:dyDescent="0.25">
      <c r="A25" t="str">
        <f>Data!A25</f>
        <v>Cranfield</v>
      </c>
      <c r="B25" t="str">
        <f>Data!B25</f>
        <v>Lucas</v>
      </c>
      <c r="C25" s="7">
        <f>Data!C25</f>
        <v>15501</v>
      </c>
      <c r="D25" s="9">
        <f>IF(Data!D25&lt;&gt;"", Data!D25, "")</f>
        <v>1.8483796296296297E-2</v>
      </c>
      <c r="E25" s="9">
        <f>IF(Data!E25&lt;&gt;"", Data!E25, "")</f>
        <v>1.877314814814815E-2</v>
      </c>
      <c r="F25" s="9" t="str">
        <f>IF(Data!F25&lt;&gt;"", Data!F25, "")</f>
        <v/>
      </c>
      <c r="G25" s="9" t="str">
        <f>IF(Data!G25&lt;&gt;"", Data!G25, "")</f>
        <v/>
      </c>
      <c r="H25" s="9" t="str">
        <f>IF(Data!H25&lt;&gt;"", Data!H25, "")</f>
        <v/>
      </c>
      <c r="I25" s="9" t="str">
        <f>IF(Data!I25&lt;&gt;"", Data!I25, "")</f>
        <v/>
      </c>
      <c r="J25" s="9" t="str">
        <f>IF(Data!J25&lt;&gt;"", Data!J25, "")</f>
        <v/>
      </c>
      <c r="K25" s="9">
        <f>IF(Data!K25&lt;&gt;"", Data!K25, "")</f>
        <v>1.8437499999999999E-2</v>
      </c>
      <c r="L25" s="9" t="str">
        <f>IF(Data!L25&lt;&gt;"", Data!L25, "")</f>
        <v/>
      </c>
      <c r="M25" s="9" t="str">
        <f>IF(Data!M25&lt;&gt;"", Data!M25, "")</f>
        <v/>
      </c>
      <c r="N25" s="12"/>
      <c r="O25" s="9">
        <f t="shared" si="2"/>
        <v>1.8437499999999999E-2</v>
      </c>
      <c r="P25" s="12"/>
      <c r="Q25" s="15">
        <f t="shared" si="0"/>
        <v>74</v>
      </c>
      <c r="R25" s="16">
        <f t="shared" si="1"/>
        <v>2.2175925925925953E-2</v>
      </c>
      <c r="S25" s="16">
        <f t="shared" si="3"/>
        <v>3.738425925925954E-3</v>
      </c>
      <c r="T25" s="11" t="str">
        <f t="shared" si="4"/>
        <v>3rd</v>
      </c>
      <c r="U25" s="111"/>
      <c r="V25" t="str">
        <f t="shared" si="5"/>
        <v>Lucas Cranfield</v>
      </c>
    </row>
    <row r="26" spans="1:22" ht="15.75" x14ac:dyDescent="0.25">
      <c r="A26" t="str">
        <f>Data!A26</f>
        <v>Curtis</v>
      </c>
      <c r="B26" t="str">
        <f>Data!B26</f>
        <v>Brian</v>
      </c>
      <c r="C26" s="7">
        <f>Data!C26</f>
        <v>25585</v>
      </c>
      <c r="D26" s="9" t="str">
        <f>IF(Data!D26&lt;&gt;"", Data!D26, "")</f>
        <v/>
      </c>
      <c r="E26" s="9" t="str">
        <f>IF(Data!E26&lt;&gt;"", Data!E26, "")</f>
        <v/>
      </c>
      <c r="F26" s="9" t="str">
        <f>IF(Data!F26&lt;&gt;"", Data!F26, "")</f>
        <v/>
      </c>
      <c r="G26" s="9" t="str">
        <f>IF(Data!G26&lt;&gt;"", Data!G26, "")</f>
        <v/>
      </c>
      <c r="H26" s="9" t="str">
        <f>IF(Data!H26&lt;&gt;"", Data!H26, "")</f>
        <v/>
      </c>
      <c r="I26" s="9" t="str">
        <f>IF(Data!I26&lt;&gt;"", Data!I26, "")</f>
        <v/>
      </c>
      <c r="J26" s="9" t="str">
        <f>IF(Data!J26&lt;&gt;"", Data!J26, "")</f>
        <v/>
      </c>
      <c r="K26" s="9" t="str">
        <f>IF(Data!K26&lt;&gt;"", Data!K26, "")</f>
        <v/>
      </c>
      <c r="L26" s="9">
        <f>IF(Data!L26&lt;&gt;"", Data!L26, "")</f>
        <v>1.8888888888888889E-2</v>
      </c>
      <c r="M26" s="9">
        <f>IF(Data!M26&lt;&gt;"", Data!M26, "")</f>
        <v>1.8680555555555554E-2</v>
      </c>
      <c r="N26" s="12"/>
      <c r="O26" s="9">
        <f t="shared" si="2"/>
        <v>1.8680555555555554E-2</v>
      </c>
      <c r="P26" s="12"/>
      <c r="Q26" s="15">
        <f t="shared" si="0"/>
        <v>47</v>
      </c>
      <c r="R26" s="16">
        <f t="shared" si="1"/>
        <v>1.8252314814814825E-2</v>
      </c>
      <c r="S26" s="16">
        <f t="shared" si="3"/>
        <v>-4.2824074074072904E-4</v>
      </c>
      <c r="T26" s="11" t="str">
        <f t="shared" si="4"/>
        <v/>
      </c>
      <c r="U26" s="111"/>
      <c r="V26" t="str">
        <f t="shared" si="5"/>
        <v>Brian Curtis</v>
      </c>
    </row>
    <row r="27" spans="1:22" ht="15.75" x14ac:dyDescent="0.25">
      <c r="A27" t="str">
        <f>Data!A27</f>
        <v>Davey</v>
      </c>
      <c r="B27" t="str">
        <f>Data!B27</f>
        <v>Peter</v>
      </c>
      <c r="C27" s="7">
        <f>Data!C27</f>
        <v>28792</v>
      </c>
      <c r="D27" s="9" t="str">
        <f>IF(Data!D27&lt;&gt;"", Data!D27, "")</f>
        <v/>
      </c>
      <c r="E27" s="9" t="str">
        <f>IF(Data!E27&lt;&gt;"", Data!E27, "")</f>
        <v/>
      </c>
      <c r="F27" s="9" t="str">
        <f>IF(Data!F27&lt;&gt;"", Data!F27, "")</f>
        <v/>
      </c>
      <c r="G27" s="9" t="str">
        <f>IF(Data!G27&lt;&gt;"", Data!G27, "")</f>
        <v/>
      </c>
      <c r="H27" s="9">
        <f>IF(Data!H27&lt;&gt;"", Data!H27, "")</f>
        <v>1.9814814814814816E-2</v>
      </c>
      <c r="I27" s="9" t="str">
        <f>IF(Data!I27&lt;&gt;"", Data!I27, "")</f>
        <v/>
      </c>
      <c r="J27" s="9" t="str">
        <f>IF(Data!J27&lt;&gt;"", Data!J27, "")</f>
        <v/>
      </c>
      <c r="K27" s="9">
        <f>IF(Data!K27&lt;&gt;"", Data!K27, "")</f>
        <v>1.9039351851851852E-2</v>
      </c>
      <c r="L27" s="9" t="str">
        <f>IF(Data!L27&lt;&gt;"", Data!L27, "")</f>
        <v/>
      </c>
      <c r="M27" s="9" t="str">
        <f>IF(Data!M27&lt;&gt;"", Data!M27, "")</f>
        <v/>
      </c>
      <c r="N27" s="12"/>
      <c r="O27" s="9">
        <f t="shared" si="2"/>
        <v>1.9039351851851852E-2</v>
      </c>
      <c r="P27" s="12"/>
      <c r="Q27" s="15">
        <f t="shared" si="0"/>
        <v>38</v>
      </c>
      <c r="R27" s="16" t="str">
        <f t="shared" si="1"/>
        <v/>
      </c>
      <c r="S27" s="16" t="str">
        <f t="shared" si="3"/>
        <v/>
      </c>
      <c r="T27" s="11" t="str">
        <f t="shared" si="4"/>
        <v/>
      </c>
      <c r="U27" s="111"/>
      <c r="V27" t="str">
        <f t="shared" si="5"/>
        <v>Peter Davey</v>
      </c>
    </row>
    <row r="28" spans="1:22" ht="15.75" x14ac:dyDescent="0.25">
      <c r="A28" t="str">
        <f>Data!A28</f>
        <v>Drinkwater</v>
      </c>
      <c r="B28" t="str">
        <f>Data!B28</f>
        <v>Keith</v>
      </c>
      <c r="C28" s="7">
        <f>Data!C28</f>
        <v>24614</v>
      </c>
      <c r="D28" s="9">
        <f>IF(Data!D28&lt;&gt;"", Data!D28, "")</f>
        <v>1.7673611111111109E-2</v>
      </c>
      <c r="E28" s="9" t="str">
        <f>IF(Data!E28&lt;&gt;"", Data!E28, "")</f>
        <v/>
      </c>
      <c r="F28" s="9" t="str">
        <f>IF(Data!F28&lt;&gt;"", Data!F28, "")</f>
        <v/>
      </c>
      <c r="G28" s="9">
        <f>IF(Data!G28&lt;&gt;"", Data!G28, "")</f>
        <v>1.7592592592592594E-2</v>
      </c>
      <c r="H28" s="9" t="str">
        <f>IF(Data!H28&lt;&gt;"", Data!H28, "")</f>
        <v/>
      </c>
      <c r="I28" s="9">
        <f>IF(Data!I28&lt;&gt;"", Data!I28, "")</f>
        <v>1.7534722222222222E-2</v>
      </c>
      <c r="J28" s="9" t="str">
        <f>IF(Data!J28&lt;&gt;"", Data!J28, "")</f>
        <v/>
      </c>
      <c r="K28" s="9" t="str">
        <f>IF(Data!K28&lt;&gt;"", Data!K28, "")</f>
        <v/>
      </c>
      <c r="L28" s="9" t="str">
        <f>IF(Data!L28&lt;&gt;"", Data!L28, "")</f>
        <v/>
      </c>
      <c r="M28" s="9">
        <f>IF(Data!M28&lt;&gt;"", Data!M28, "")</f>
        <v>1.7511574074074072E-2</v>
      </c>
      <c r="N28" s="12"/>
      <c r="O28" s="9">
        <f t="shared" si="2"/>
        <v>1.7511574074074072E-2</v>
      </c>
      <c r="P28" s="12"/>
      <c r="Q28" s="15">
        <f t="shared" si="0"/>
        <v>49</v>
      </c>
      <c r="R28" s="16">
        <f t="shared" si="1"/>
        <v>1.8506944444444458E-2</v>
      </c>
      <c r="S28" s="16">
        <f t="shared" si="3"/>
        <v>9.9537037037038603E-4</v>
      </c>
      <c r="T28" s="11" t="str">
        <f t="shared" si="4"/>
        <v/>
      </c>
      <c r="U28" s="111"/>
      <c r="V28" t="str">
        <f t="shared" si="5"/>
        <v>Keith Drinkwater</v>
      </c>
    </row>
    <row r="29" spans="1:22" ht="15.75" x14ac:dyDescent="0.25">
      <c r="A29" t="str">
        <f>Data!A29</f>
        <v>English</v>
      </c>
      <c r="B29" t="str">
        <f>Data!B29</f>
        <v>Jim</v>
      </c>
      <c r="C29" s="7">
        <f>Data!C29</f>
        <v>32339</v>
      </c>
      <c r="D29" s="9" t="str">
        <f>IF(Data!D29&lt;&gt;"", Data!D29, "")</f>
        <v/>
      </c>
      <c r="E29" s="9" t="str">
        <f>IF(Data!E29&lt;&gt;"", Data!E29, "")</f>
        <v/>
      </c>
      <c r="F29" s="9">
        <f>IF(Data!F29&lt;&gt;"", Data!F29, "")</f>
        <v>2.2210648148148149E-2</v>
      </c>
      <c r="G29" s="9" t="str">
        <f>IF(Data!G29&lt;&gt;"", Data!G29, "")</f>
        <v/>
      </c>
      <c r="H29" s="9" t="str">
        <f>IF(Data!H29&lt;&gt;"", Data!H29, "")</f>
        <v/>
      </c>
      <c r="I29" s="9" t="str">
        <f>IF(Data!I29&lt;&gt;"", Data!I29, "")</f>
        <v/>
      </c>
      <c r="J29" s="9" t="str">
        <f>IF(Data!J29&lt;&gt;"", Data!J29, "")</f>
        <v/>
      </c>
      <c r="K29" s="9" t="str">
        <f>IF(Data!K29&lt;&gt;"", Data!K29, "")</f>
        <v/>
      </c>
      <c r="L29" s="9" t="str">
        <f>IF(Data!L29&lt;&gt;"", Data!L29, "")</f>
        <v/>
      </c>
      <c r="M29" s="9" t="str">
        <f>IF(Data!M29&lt;&gt;"", Data!M29, "")</f>
        <v/>
      </c>
      <c r="N29" s="12"/>
      <c r="O29" s="9">
        <f t="shared" si="2"/>
        <v>2.2210648148148149E-2</v>
      </c>
      <c r="P29" s="12"/>
      <c r="Q29" s="15">
        <f t="shared" si="0"/>
        <v>28</v>
      </c>
      <c r="R29" s="16" t="str">
        <f t="shared" si="1"/>
        <v/>
      </c>
      <c r="S29" s="16" t="str">
        <f t="shared" si="3"/>
        <v/>
      </c>
      <c r="T29" s="11" t="str">
        <f t="shared" si="4"/>
        <v/>
      </c>
      <c r="U29" s="111"/>
      <c r="V29" t="str">
        <f t="shared" si="5"/>
        <v>Jim English</v>
      </c>
    </row>
    <row r="30" spans="1:22" ht="15.75" x14ac:dyDescent="0.25">
      <c r="A30" t="str">
        <f>Data!A30</f>
        <v>Evans</v>
      </c>
      <c r="B30" t="str">
        <f>Data!B30</f>
        <v>Martin</v>
      </c>
      <c r="C30" s="7">
        <f>Data!C30</f>
        <v>22995</v>
      </c>
      <c r="D30" s="9" t="str">
        <f>IF(Data!D30&lt;&gt;"", Data!D30, "")</f>
        <v/>
      </c>
      <c r="E30" s="9">
        <f>IF(Data!E30&lt;&gt;"", Data!E30, "")</f>
        <v>1.9027777777777779E-2</v>
      </c>
      <c r="F30" s="9" t="str">
        <f>IF(Data!F30&lt;&gt;"", Data!F30, "")</f>
        <v/>
      </c>
      <c r="G30" s="9">
        <f>IF(Data!G30&lt;&gt;"", Data!G30, "")</f>
        <v>1.923611111111111E-2</v>
      </c>
      <c r="H30" s="9">
        <f>IF(Data!H30&lt;&gt;"", Data!H30, "")</f>
        <v>1.8935185185185183E-2</v>
      </c>
      <c r="I30" s="9" t="str">
        <f>IF(Data!I30&lt;&gt;"", Data!I30, "")</f>
        <v/>
      </c>
      <c r="J30" s="9" t="str">
        <f>IF(Data!J30&lt;&gt;"", Data!J30, "")</f>
        <v/>
      </c>
      <c r="K30" s="9" t="str">
        <f>IF(Data!K30&lt;&gt;"", Data!K30, "")</f>
        <v/>
      </c>
      <c r="L30" s="9">
        <f>IF(Data!L30&lt;&gt;"", Data!L30, "")</f>
        <v>1.9837962962962963E-2</v>
      </c>
      <c r="M30" s="9" t="str">
        <f>IF(Data!M30&lt;&gt;"", Data!M30, "")</f>
        <v/>
      </c>
      <c r="N30" s="12"/>
      <c r="O30" s="9">
        <f t="shared" si="2"/>
        <v>1.8935185185185183E-2</v>
      </c>
      <c r="P30" s="12"/>
      <c r="Q30" s="15">
        <f t="shared" si="0"/>
        <v>54</v>
      </c>
      <c r="R30" s="16">
        <f t="shared" si="1"/>
        <v>1.9189814814814833E-2</v>
      </c>
      <c r="S30" s="16">
        <f t="shared" si="3"/>
        <v>2.5462962962964977E-4</v>
      </c>
      <c r="T30" s="11" t="str">
        <f t="shared" si="4"/>
        <v/>
      </c>
      <c r="U30" s="111"/>
      <c r="V30" t="str">
        <f t="shared" si="5"/>
        <v>Martin Evans</v>
      </c>
    </row>
    <row r="31" spans="1:22" ht="15.75" x14ac:dyDescent="0.25">
      <c r="A31" t="str">
        <f>Data!A31</f>
        <v>Farquar</v>
      </c>
      <c r="B31" t="str">
        <f>Data!B31</f>
        <v>Thomas</v>
      </c>
      <c r="C31" s="7">
        <f>Data!C31</f>
        <v>23855</v>
      </c>
      <c r="D31" s="9" t="str">
        <f>IF(Data!D31&lt;&gt;"", Data!D31, "")</f>
        <v/>
      </c>
      <c r="E31" s="9" t="str">
        <f>IF(Data!E31&lt;&gt;"", Data!E31, "")</f>
        <v/>
      </c>
      <c r="F31" s="9">
        <f>IF(Data!F31&lt;&gt;"", Data!F31, "")</f>
        <v>1.7002314814814814E-2</v>
      </c>
      <c r="G31" s="9">
        <f>IF(Data!G31&lt;&gt;"", Data!G31, "")</f>
        <v>1.7395833333333336E-2</v>
      </c>
      <c r="H31" s="9">
        <f>IF(Data!H31&lt;&gt;"", Data!H31, "")</f>
        <v>1.6886574074074075E-2</v>
      </c>
      <c r="I31" s="9" t="str">
        <f>IF(Data!I31&lt;&gt;"", Data!I31, "")</f>
        <v/>
      </c>
      <c r="J31" s="9" t="str">
        <f>IF(Data!J31&lt;&gt;"", Data!J31, "")</f>
        <v/>
      </c>
      <c r="K31" s="9" t="str">
        <f>IF(Data!K31&lt;&gt;"", Data!K31, "")</f>
        <v/>
      </c>
      <c r="L31" s="9" t="str">
        <f>IF(Data!L31&lt;&gt;"", Data!L31, "")</f>
        <v/>
      </c>
      <c r="M31" s="9" t="str">
        <f>IF(Data!M31&lt;&gt;"", Data!M31, "")</f>
        <v/>
      </c>
      <c r="N31" s="12"/>
      <c r="O31" s="9">
        <f t="shared" si="2"/>
        <v>1.6886574074074075E-2</v>
      </c>
      <c r="P31" s="12"/>
      <c r="Q31" s="15">
        <f t="shared" si="0"/>
        <v>51</v>
      </c>
      <c r="R31" s="16">
        <f t="shared" si="1"/>
        <v>1.8773148148148164E-2</v>
      </c>
      <c r="S31" s="16">
        <f t="shared" si="3"/>
        <v>1.8865740740740891E-3</v>
      </c>
      <c r="T31" s="11" t="str">
        <f t="shared" si="4"/>
        <v/>
      </c>
      <c r="U31" s="111"/>
      <c r="V31" t="str">
        <f t="shared" si="5"/>
        <v>Thomas Farquar</v>
      </c>
    </row>
    <row r="32" spans="1:22" ht="15.75" x14ac:dyDescent="0.25">
      <c r="A32" t="str">
        <f>Data!A32</f>
        <v>Fletcher</v>
      </c>
      <c r="B32" t="str">
        <f>Data!B32</f>
        <v>James</v>
      </c>
      <c r="C32" s="7">
        <f>Data!C32</f>
        <v>24157</v>
      </c>
      <c r="D32" s="9">
        <f>IF(Data!D32&lt;&gt;"", Data!D32, "")</f>
        <v>1.9305555555555555E-2</v>
      </c>
      <c r="E32" s="9" t="str">
        <f>IF(Data!E32&lt;&gt;"", Data!E32, "")</f>
        <v/>
      </c>
      <c r="F32" s="9" t="str">
        <f>IF(Data!F32&lt;&gt;"", Data!F32, "")</f>
        <v/>
      </c>
      <c r="G32" s="9" t="str">
        <f>IF(Data!G32&lt;&gt;"", Data!G32, "")</f>
        <v/>
      </c>
      <c r="H32" s="9" t="str">
        <f>IF(Data!H32&lt;&gt;"", Data!H32, "")</f>
        <v/>
      </c>
      <c r="I32" s="9" t="str">
        <f>IF(Data!I32&lt;&gt;"", Data!I32, "")</f>
        <v/>
      </c>
      <c r="J32" s="9">
        <f>IF(Data!J32&lt;&gt;"", Data!J32, "")</f>
        <v>1.892361111111111E-2</v>
      </c>
      <c r="K32" s="9" t="str">
        <f>IF(Data!K32&lt;&gt;"", Data!K32, "")</f>
        <v/>
      </c>
      <c r="L32" s="9" t="str">
        <f>IF(Data!L32&lt;&gt;"", Data!L32, "")</f>
        <v/>
      </c>
      <c r="M32" s="9">
        <f>IF(Data!M32&lt;&gt;"", Data!M32, "")</f>
        <v>1.9861111111111111E-2</v>
      </c>
      <c r="N32" s="12"/>
      <c r="O32" s="9">
        <f t="shared" si="2"/>
        <v>1.892361111111111E-2</v>
      </c>
      <c r="P32" s="12"/>
      <c r="Q32" s="15">
        <f t="shared" si="0"/>
        <v>51</v>
      </c>
      <c r="R32" s="16">
        <f t="shared" si="1"/>
        <v>1.8773148148148164E-2</v>
      </c>
      <c r="S32" s="16">
        <f t="shared" si="3"/>
        <v>-1.5046296296294601E-4</v>
      </c>
      <c r="T32" s="11" t="str">
        <f t="shared" si="4"/>
        <v/>
      </c>
      <c r="U32" s="111"/>
      <c r="V32" t="str">
        <f t="shared" si="5"/>
        <v>James Fletcher</v>
      </c>
    </row>
    <row r="33" spans="1:22" ht="15.75" x14ac:dyDescent="0.25">
      <c r="A33" t="str">
        <f>Data!A33</f>
        <v>Foster</v>
      </c>
      <c r="B33" t="str">
        <f>Data!B33</f>
        <v>Derek</v>
      </c>
      <c r="C33" s="7">
        <f>Data!C33</f>
        <v>21628</v>
      </c>
      <c r="D33" s="9" t="str">
        <f>IF(Data!D33&lt;&gt;"", Data!D33, "")</f>
        <v/>
      </c>
      <c r="E33" s="9" t="str">
        <f>IF(Data!E33&lt;&gt;"", Data!E33, "")</f>
        <v/>
      </c>
      <c r="F33" s="9">
        <f>IF(Data!F33&lt;&gt;"", Data!F33, "")</f>
        <v>2.2476851851851855E-2</v>
      </c>
      <c r="G33" s="9">
        <f>IF(Data!G33&lt;&gt;"", Data!G33, "")</f>
        <v>2.2175925925925929E-2</v>
      </c>
      <c r="H33" s="9">
        <f>IF(Data!H33&lt;&gt;"", Data!H33, "")</f>
        <v>2.207175925925926E-2</v>
      </c>
      <c r="I33" s="9">
        <f>IF(Data!I33&lt;&gt;"", Data!I33, "")</f>
        <v>2.2048611111111113E-2</v>
      </c>
      <c r="J33" s="9">
        <f>IF(Data!J33&lt;&gt;"", Data!J33, "")</f>
        <v>2.2083333333333333E-2</v>
      </c>
      <c r="K33" s="9">
        <f>IF(Data!K33&lt;&gt;"", Data!K33, "")</f>
        <v>2.179398148148148E-2</v>
      </c>
      <c r="L33" s="9" t="str">
        <f>IF(Data!L33&lt;&gt;"", Data!L33, "")</f>
        <v/>
      </c>
      <c r="M33" s="9" t="str">
        <f>IF(Data!M33&lt;&gt;"", Data!M33, "")</f>
        <v/>
      </c>
      <c r="N33" s="12"/>
      <c r="O33" s="9">
        <f t="shared" si="2"/>
        <v>2.179398148148148E-2</v>
      </c>
      <c r="P33" s="12"/>
      <c r="Q33" s="15">
        <f t="shared" si="0"/>
        <v>57</v>
      </c>
      <c r="R33" s="16">
        <f t="shared" si="1"/>
        <v>1.9606481481481502E-2</v>
      </c>
      <c r="S33" s="16">
        <f t="shared" si="3"/>
        <v>-2.1874999999999777E-3</v>
      </c>
      <c r="T33" s="11" t="str">
        <f t="shared" si="4"/>
        <v/>
      </c>
      <c r="U33" s="111"/>
      <c r="V33" t="str">
        <f t="shared" si="5"/>
        <v>Derek Foster</v>
      </c>
    </row>
    <row r="34" spans="1:22" ht="15.75" x14ac:dyDescent="0.25">
      <c r="A34" t="str">
        <f>Data!A34</f>
        <v>Gilbert</v>
      </c>
      <c r="B34" t="str">
        <f>Data!B34</f>
        <v>Bryan</v>
      </c>
      <c r="C34" s="7">
        <f>Data!C34</f>
        <v>30542</v>
      </c>
      <c r="D34" s="9" t="str">
        <f>IF(Data!D34&lt;&gt;"", Data!D34, "")</f>
        <v/>
      </c>
      <c r="E34" s="9">
        <f>IF(Data!E34&lt;&gt;"", Data!E34, "")</f>
        <v>1.726851851851852E-2</v>
      </c>
      <c r="F34" s="9" t="str">
        <f>IF(Data!F34&lt;&gt;"", Data!F34, "")</f>
        <v/>
      </c>
      <c r="G34" s="9" t="str">
        <f>IF(Data!G34&lt;&gt;"", Data!G34, "")</f>
        <v/>
      </c>
      <c r="H34" s="9" t="str">
        <f>IF(Data!H34&lt;&gt;"", Data!H34, "")</f>
        <v/>
      </c>
      <c r="I34" s="9" t="str">
        <f>IF(Data!I34&lt;&gt;"", Data!I34, "")</f>
        <v/>
      </c>
      <c r="J34" s="9" t="str">
        <f>IF(Data!J34&lt;&gt;"", Data!J34, "")</f>
        <v/>
      </c>
      <c r="K34" s="9" t="str">
        <f>IF(Data!K34&lt;&gt;"", Data!K34, "")</f>
        <v/>
      </c>
      <c r="L34" s="9">
        <f>IF(Data!L34&lt;&gt;"", Data!L34, "")</f>
        <v>1.7465277777777777E-2</v>
      </c>
      <c r="M34" s="9" t="str">
        <f>IF(Data!M34&lt;&gt;"", Data!M34, "")</f>
        <v/>
      </c>
      <c r="N34" s="12"/>
      <c r="O34" s="9">
        <f t="shared" si="2"/>
        <v>1.726851851851852E-2</v>
      </c>
      <c r="P34" s="12"/>
      <c r="Q34" s="15">
        <f t="shared" si="0"/>
        <v>33</v>
      </c>
      <c r="R34" s="16" t="str">
        <f t="shared" si="1"/>
        <v/>
      </c>
      <c r="S34" s="16" t="str">
        <f t="shared" si="3"/>
        <v/>
      </c>
      <c r="T34" s="11" t="str">
        <f t="shared" si="4"/>
        <v/>
      </c>
      <c r="U34" s="111"/>
      <c r="V34" t="str">
        <f t="shared" si="5"/>
        <v>Bryan Gilbert</v>
      </c>
    </row>
    <row r="35" spans="1:22" ht="15.75" x14ac:dyDescent="0.25">
      <c r="A35" t="str">
        <f>Data!A35</f>
        <v>Griffin</v>
      </c>
      <c r="B35" t="str">
        <f>Data!B35</f>
        <v>Pete</v>
      </c>
      <c r="C35" s="7">
        <f>Data!C35</f>
        <v>15377</v>
      </c>
      <c r="D35" s="9">
        <f>IF(Data!D35&lt;&gt;"", Data!D35, "")</f>
        <v>2.0150462962962964E-2</v>
      </c>
      <c r="E35" s="9" t="str">
        <f>IF(Data!E35&lt;&gt;"", Data!E35, "")</f>
        <v/>
      </c>
      <c r="F35" s="9" t="str">
        <f>IF(Data!F35&lt;&gt;"", Data!F35, "")</f>
        <v/>
      </c>
      <c r="G35" s="9" t="str">
        <f>IF(Data!G35&lt;&gt;"", Data!G35, "")</f>
        <v/>
      </c>
      <c r="H35" s="9" t="str">
        <f>IF(Data!H35&lt;&gt;"", Data!H35, "")</f>
        <v/>
      </c>
      <c r="I35" s="9" t="str">
        <f>IF(Data!I35&lt;&gt;"", Data!I35, "")</f>
        <v/>
      </c>
      <c r="J35" s="9" t="str">
        <f>IF(Data!J35&lt;&gt;"", Data!J35, "")</f>
        <v/>
      </c>
      <c r="K35" s="9" t="str">
        <f>IF(Data!K35&lt;&gt;"", Data!K35, "")</f>
        <v/>
      </c>
      <c r="L35" s="9" t="str">
        <f>IF(Data!L35&lt;&gt;"", Data!L35, "")</f>
        <v/>
      </c>
      <c r="M35" s="9" t="str">
        <f>IF(Data!M35&lt;&gt;"", Data!M35, "")</f>
        <v/>
      </c>
      <c r="N35" s="12"/>
      <c r="O35" s="9">
        <f t="shared" si="2"/>
        <v>2.0150462962962964E-2</v>
      </c>
      <c r="P35" s="12"/>
      <c r="Q35" s="15">
        <f t="shared" si="0"/>
        <v>75</v>
      </c>
      <c r="R35" s="16">
        <f t="shared" si="1"/>
        <v>2.233796296296299E-2</v>
      </c>
      <c r="S35" s="16">
        <f t="shared" si="3"/>
        <v>2.1875000000000262E-3</v>
      </c>
      <c r="T35" s="11" t="str">
        <f t="shared" si="4"/>
        <v/>
      </c>
      <c r="U35" s="111"/>
      <c r="V35" t="str">
        <f t="shared" si="5"/>
        <v>Pete Griffin</v>
      </c>
    </row>
    <row r="36" spans="1:22" ht="15.75" x14ac:dyDescent="0.25">
      <c r="A36" t="str">
        <f>Data!A36</f>
        <v>Hall</v>
      </c>
      <c r="B36" t="str">
        <f>Data!B36</f>
        <v>Matthew</v>
      </c>
      <c r="C36" s="7">
        <f>Data!C36</f>
        <v>25871</v>
      </c>
      <c r="D36" s="9" t="str">
        <f>IF(Data!D36&lt;&gt;"", Data!D36, "")</f>
        <v/>
      </c>
      <c r="E36" s="9" t="str">
        <f>IF(Data!E36&lt;&gt;"", Data!E36, "")</f>
        <v/>
      </c>
      <c r="F36" s="9">
        <f>IF(Data!F36&lt;&gt;"", Data!F36, "")</f>
        <v>1.5949074074074074E-2</v>
      </c>
      <c r="G36" s="9">
        <f>IF(Data!G36&lt;&gt;"", Data!G36, "")</f>
        <v>1.6493055555555556E-2</v>
      </c>
      <c r="H36" s="9">
        <f>IF(Data!H36&lt;&gt;"", Data!H36, "")</f>
        <v>1.6018518518518519E-2</v>
      </c>
      <c r="I36" s="9">
        <f>IF(Data!I36&lt;&gt;"", Data!I36, "")</f>
        <v>1.59375E-2</v>
      </c>
      <c r="J36" s="9">
        <f>IF(Data!J36&lt;&gt;"", Data!J36, "")</f>
        <v>1.5902777777777776E-2</v>
      </c>
      <c r="K36" s="9" t="str">
        <f>IF(Data!K36&lt;&gt;"", Data!K36, "")</f>
        <v/>
      </c>
      <c r="L36" s="9">
        <f>IF(Data!L36&lt;&gt;"", Data!L36, "")</f>
        <v>1.6111111111111111E-2</v>
      </c>
      <c r="M36" s="9" t="str">
        <f>IF(Data!M36&lt;&gt;"", Data!M36, "")</f>
        <v/>
      </c>
      <c r="N36" s="12"/>
      <c r="O36" s="9">
        <f t="shared" si="2"/>
        <v>1.5902777777777776E-2</v>
      </c>
      <c r="P36" s="12"/>
      <c r="Q36" s="15">
        <f t="shared" si="0"/>
        <v>46</v>
      </c>
      <c r="R36" s="16">
        <f t="shared" si="1"/>
        <v>1.8125000000000009E-2</v>
      </c>
      <c r="S36" s="16">
        <f t="shared" si="3"/>
        <v>2.2222222222222331E-3</v>
      </c>
      <c r="T36" s="11" t="str">
        <f t="shared" si="4"/>
        <v/>
      </c>
      <c r="U36" s="111"/>
      <c r="V36" t="str">
        <f t="shared" si="5"/>
        <v>Matthew Hall</v>
      </c>
    </row>
    <row r="37" spans="1:22" ht="15.75" x14ac:dyDescent="0.25">
      <c r="A37" t="str">
        <f>Data!A37</f>
        <v>Hargreaves</v>
      </c>
      <c r="B37" t="str">
        <f>Data!B37</f>
        <v>Derek</v>
      </c>
      <c r="C37" s="7">
        <f>Data!C37</f>
        <v>19500</v>
      </c>
      <c r="D37" s="9">
        <f>IF(Data!D37&lt;&gt;"", Data!D37, "")</f>
        <v>1.7708333333333333E-2</v>
      </c>
      <c r="E37" s="9" t="str">
        <f>IF(Data!E37&lt;&gt;"", Data!E37, "")</f>
        <v/>
      </c>
      <c r="F37" s="9" t="str">
        <f>IF(Data!F37&lt;&gt;"", Data!F37, "")</f>
        <v/>
      </c>
      <c r="G37" s="9">
        <f>IF(Data!G37&lt;&gt;"", Data!G37, "")</f>
        <v>1.8368055555555554E-2</v>
      </c>
      <c r="H37" s="9" t="str">
        <f>IF(Data!H37&lt;&gt;"", Data!H37, "")</f>
        <v/>
      </c>
      <c r="I37" s="9">
        <f>IF(Data!I37&lt;&gt;"", Data!I37, "")</f>
        <v>1.8425925925925925E-2</v>
      </c>
      <c r="J37" s="9">
        <f>IF(Data!J37&lt;&gt;"", Data!J37, "")</f>
        <v>1.8530092592592595E-2</v>
      </c>
      <c r="K37" s="9" t="str">
        <f>IF(Data!K37&lt;&gt;"", Data!K37, "")</f>
        <v/>
      </c>
      <c r="L37" s="9" t="str">
        <f>IF(Data!L37&lt;&gt;"", Data!L37, "")</f>
        <v/>
      </c>
      <c r="M37" s="9" t="str">
        <f>IF(Data!M37&lt;&gt;"", Data!M37, "")</f>
        <v/>
      </c>
      <c r="N37" s="12"/>
      <c r="O37" s="9">
        <f t="shared" si="2"/>
        <v>1.7708333333333333E-2</v>
      </c>
      <c r="P37" s="12"/>
      <c r="Q37" s="15">
        <f t="shared" ref="Q37:Q62" si="8">ROUNDDOWN(((BaseDate-C37)/365.25),0)</f>
        <v>63</v>
      </c>
      <c r="R37" s="16">
        <f t="shared" ref="R37:R62" si="9">IF(Q37&gt;39,VLOOKUP(Q37,VetStandards,2),"")</f>
        <v>2.0474537037037062E-2</v>
      </c>
      <c r="S37" s="16">
        <f t="shared" si="3"/>
        <v>2.766203703703729E-3</v>
      </c>
      <c r="T37" s="11" t="str">
        <f t="shared" si="4"/>
        <v/>
      </c>
      <c r="U37" s="111"/>
      <c r="V37" t="str">
        <f t="shared" si="5"/>
        <v>Derek Hargreaves</v>
      </c>
    </row>
    <row r="38" spans="1:22" ht="15.75" x14ac:dyDescent="0.25">
      <c r="A38" t="str">
        <f>Data!A38</f>
        <v>Hunt</v>
      </c>
      <c r="B38" t="str">
        <f>Data!B38</f>
        <v>Robin</v>
      </c>
      <c r="C38" s="7">
        <f>Data!C38</f>
        <v>25314</v>
      </c>
      <c r="D38" s="9" t="str">
        <f>IF(Data!D38&lt;&gt;"", Data!D38, "")</f>
        <v/>
      </c>
      <c r="E38" s="9" t="str">
        <f>IF(Data!E38&lt;&gt;"", Data!E38, "")</f>
        <v/>
      </c>
      <c r="F38" s="9" t="str">
        <f>IF(Data!F38&lt;&gt;"", Data!F38, "")</f>
        <v/>
      </c>
      <c r="G38" s="9" t="str">
        <f>IF(Data!G38&lt;&gt;"", Data!G38, "")</f>
        <v/>
      </c>
      <c r="H38" s="9">
        <f>IF(Data!H38&lt;&gt;"", Data!H38, "")</f>
        <v>1.6875000000000001E-2</v>
      </c>
      <c r="I38" s="9" t="str">
        <f>IF(Data!I38&lt;&gt;"", Data!I38, "")</f>
        <v/>
      </c>
      <c r="J38" s="9" t="str">
        <f>IF(Data!J38&lt;&gt;"", Data!J38, "")</f>
        <v/>
      </c>
      <c r="K38" s="9" t="str">
        <f>IF(Data!K38&lt;&gt;"", Data!K38, "")</f>
        <v/>
      </c>
      <c r="L38" s="9" t="str">
        <f>IF(Data!L38&lt;&gt;"", Data!L38, "")</f>
        <v/>
      </c>
      <c r="M38" s="9" t="str">
        <f>IF(Data!M38&lt;&gt;"", Data!M38, "")</f>
        <v/>
      </c>
      <c r="N38" s="12"/>
      <c r="O38" s="9">
        <f t="shared" si="2"/>
        <v>1.6875000000000001E-2</v>
      </c>
      <c r="P38" s="12"/>
      <c r="Q38" s="15">
        <f t="shared" si="8"/>
        <v>47</v>
      </c>
      <c r="R38" s="16">
        <f t="shared" si="9"/>
        <v>1.8252314814814825E-2</v>
      </c>
      <c r="S38" s="16">
        <f t="shared" si="3"/>
        <v>1.3773148148148243E-3</v>
      </c>
      <c r="T38" s="11" t="str">
        <f t="shared" si="4"/>
        <v/>
      </c>
      <c r="U38" s="111"/>
      <c r="V38" t="str">
        <f t="shared" si="5"/>
        <v>Robin Hunt</v>
      </c>
    </row>
    <row r="39" spans="1:22" ht="15.75" x14ac:dyDescent="0.25">
      <c r="A39" t="str">
        <f>Data!A39</f>
        <v>Knight</v>
      </c>
      <c r="B39" t="str">
        <f>Data!B39</f>
        <v>Oliver</v>
      </c>
      <c r="C39" s="7">
        <f>Data!C39</f>
        <v>20709</v>
      </c>
      <c r="D39" s="9" t="str">
        <f>IF(Data!D39&lt;&gt;"", Data!D39, "")</f>
        <v/>
      </c>
      <c r="E39" s="9" t="str">
        <f>IF(Data!E39&lt;&gt;"", Data!E39, "")</f>
        <v/>
      </c>
      <c r="F39" s="9">
        <f>IF(Data!F39&lt;&gt;"", Data!F39, "")</f>
        <v>2.1423611111111112E-2</v>
      </c>
      <c r="G39" s="9" t="str">
        <f>IF(Data!G39&lt;&gt;"", Data!G39, "")</f>
        <v/>
      </c>
      <c r="H39" s="9" t="str">
        <f>IF(Data!H39&lt;&gt;"", Data!H39, "")</f>
        <v/>
      </c>
      <c r="I39" s="9" t="str">
        <f>IF(Data!I39&lt;&gt;"", Data!I39, "")</f>
        <v/>
      </c>
      <c r="J39" s="9">
        <f>IF(Data!J39&lt;&gt;"", Data!J39, "")</f>
        <v>2.2013888888888888E-2</v>
      </c>
      <c r="K39" s="9">
        <f>IF(Data!K39&lt;&gt;"", Data!K39, "")</f>
        <v>2.162037037037037E-2</v>
      </c>
      <c r="L39" s="9" t="str">
        <f>IF(Data!L39&lt;&gt;"", Data!L39, "")</f>
        <v/>
      </c>
      <c r="M39" s="9" t="str">
        <f>IF(Data!M39&lt;&gt;"", Data!M39, "")</f>
        <v/>
      </c>
      <c r="N39" s="12"/>
      <c r="O39" s="9">
        <f t="shared" si="2"/>
        <v>2.1423611111111112E-2</v>
      </c>
      <c r="P39" s="12"/>
      <c r="Q39" s="15">
        <f t="shared" si="8"/>
        <v>60</v>
      </c>
      <c r="R39" s="16">
        <f t="shared" si="9"/>
        <v>2.0023148148148172E-2</v>
      </c>
      <c r="S39" s="16">
        <f t="shared" si="3"/>
        <v>-1.4004629629629402E-3</v>
      </c>
      <c r="T39" s="11" t="str">
        <f t="shared" si="4"/>
        <v/>
      </c>
      <c r="U39" s="111"/>
      <c r="V39" t="str">
        <f t="shared" si="5"/>
        <v>Oliver Knight</v>
      </c>
    </row>
    <row r="40" spans="1:22" ht="15.75" x14ac:dyDescent="0.25">
      <c r="A40" t="str">
        <f>Data!A40</f>
        <v>Lawrence</v>
      </c>
      <c r="B40" t="str">
        <f>Data!B40</f>
        <v>Tom</v>
      </c>
      <c r="C40" s="7">
        <f>Data!C40</f>
        <v>25773</v>
      </c>
      <c r="D40" s="9" t="str">
        <f>IF(Data!D40&lt;&gt;"", Data!D40, "")</f>
        <v/>
      </c>
      <c r="E40" s="9" t="str">
        <f>IF(Data!E40&lt;&gt;"", Data!E40, "")</f>
        <v/>
      </c>
      <c r="F40" s="9" t="str">
        <f>IF(Data!F40&lt;&gt;"", Data!F40, "")</f>
        <v/>
      </c>
      <c r="G40" s="9" t="str">
        <f>IF(Data!G40&lt;&gt;"", Data!G40, "")</f>
        <v/>
      </c>
      <c r="H40" s="9" t="str">
        <f>IF(Data!H40&lt;&gt;"", Data!H40, "")</f>
        <v/>
      </c>
      <c r="I40" s="9">
        <f>IF(Data!I40&lt;&gt;"", Data!I40, "")</f>
        <v>1.6319444444444445E-2</v>
      </c>
      <c r="J40" s="9">
        <f>IF(Data!J40&lt;&gt;"", Data!J40, "")</f>
        <v>1.622685185185185E-2</v>
      </c>
      <c r="K40" s="9">
        <f>IF(Data!K40&lt;&gt;"", Data!K40, "")</f>
        <v>1.5219907407407409E-2</v>
      </c>
      <c r="L40" s="9">
        <f>IF(Data!L40&lt;&gt;"", Data!L40, "")</f>
        <v>1.6354166666666666E-2</v>
      </c>
      <c r="M40" s="9">
        <f>IF(Data!M40&lt;&gt;"", Data!M40, "")</f>
        <v>1.6331018518518519E-2</v>
      </c>
      <c r="N40" s="12"/>
      <c r="O40" s="9">
        <f t="shared" si="2"/>
        <v>1.5219907407407409E-2</v>
      </c>
      <c r="P40" s="12"/>
      <c r="Q40" s="15">
        <f t="shared" si="8"/>
        <v>46</v>
      </c>
      <c r="R40" s="16">
        <f t="shared" si="9"/>
        <v>1.8125000000000009E-2</v>
      </c>
      <c r="S40" s="16">
        <f t="shared" si="3"/>
        <v>2.9050925925925997E-3</v>
      </c>
      <c r="T40" s="11" t="str">
        <f t="shared" si="4"/>
        <v/>
      </c>
      <c r="U40" s="111"/>
      <c r="V40" t="str">
        <f t="shared" si="5"/>
        <v>Tom Lawrence</v>
      </c>
    </row>
    <row r="41" spans="1:22" ht="15.75" x14ac:dyDescent="0.25">
      <c r="A41" t="str">
        <f>Data!A41</f>
        <v>Lucas</v>
      </c>
      <c r="B41" t="str">
        <f>Data!B41</f>
        <v>Paul</v>
      </c>
      <c r="C41" s="7">
        <f>Data!C41</f>
        <v>26576</v>
      </c>
      <c r="D41" s="9" t="str">
        <f>IF(Data!D41&lt;&gt;"", Data!D41, "")</f>
        <v/>
      </c>
      <c r="E41" s="9">
        <f>IF(Data!E41&lt;&gt;"", Data!E41, "")</f>
        <v>1.6238425925925924E-2</v>
      </c>
      <c r="F41" s="9" t="str">
        <f>IF(Data!F41&lt;&gt;"", Data!F41, "")</f>
        <v/>
      </c>
      <c r="G41" s="9" t="str">
        <f>IF(Data!G41&lt;&gt;"", Data!G41, "")</f>
        <v/>
      </c>
      <c r="H41" s="9" t="str">
        <f>IF(Data!H41&lt;&gt;"", Data!H41, "")</f>
        <v/>
      </c>
      <c r="I41" s="9">
        <f>IF(Data!I41&lt;&gt;"", Data!I41, "")</f>
        <v>1.6203703703703703E-2</v>
      </c>
      <c r="J41" s="9" t="str">
        <f>IF(Data!J41&lt;&gt;"", Data!J41, "")</f>
        <v/>
      </c>
      <c r="K41" s="9" t="str">
        <f>IF(Data!K41&lt;&gt;"", Data!K41, "")</f>
        <v/>
      </c>
      <c r="L41" s="9" t="str">
        <f>IF(Data!L41&lt;&gt;"", Data!L41, "")</f>
        <v/>
      </c>
      <c r="M41" s="9" t="str">
        <f>IF(Data!M41&lt;&gt;"", Data!M41, "")</f>
        <v/>
      </c>
      <c r="N41" s="12"/>
      <c r="O41" s="9">
        <f t="shared" si="2"/>
        <v>1.6203703703703703E-2</v>
      </c>
      <c r="P41" s="12"/>
      <c r="Q41" s="15">
        <f t="shared" si="8"/>
        <v>44</v>
      </c>
      <c r="R41" s="16">
        <f t="shared" si="9"/>
        <v>1.7870370370370377E-2</v>
      </c>
      <c r="S41" s="16">
        <f t="shared" si="3"/>
        <v>1.6666666666666739E-3</v>
      </c>
      <c r="T41" s="11" t="str">
        <f t="shared" si="4"/>
        <v/>
      </c>
      <c r="U41" s="111"/>
      <c r="V41" t="str">
        <f t="shared" si="5"/>
        <v>Paul Lucas</v>
      </c>
    </row>
    <row r="42" spans="1:22" ht="15.75" x14ac:dyDescent="0.25">
      <c r="A42" t="str">
        <f>Data!A42</f>
        <v>Mason</v>
      </c>
      <c r="B42" t="str">
        <f>Data!B42</f>
        <v>Steve</v>
      </c>
      <c r="C42" s="7">
        <f>Data!C42</f>
        <v>28205</v>
      </c>
      <c r="D42" s="9" t="str">
        <f>IF(Data!D42&lt;&gt;"", Data!D42, "")</f>
        <v/>
      </c>
      <c r="E42" s="9" t="str">
        <f>IF(Data!E42&lt;&gt;"", Data!E42, "")</f>
        <v/>
      </c>
      <c r="F42" s="9" t="str">
        <f>IF(Data!F42&lt;&gt;"", Data!F42, "")</f>
        <v/>
      </c>
      <c r="G42" s="9">
        <f>IF(Data!G42&lt;&gt;"", Data!G42, "")</f>
        <v>2.0196759259259258E-2</v>
      </c>
      <c r="H42" s="9" t="str">
        <f>IF(Data!H42&lt;&gt;"", Data!H42, "")</f>
        <v/>
      </c>
      <c r="I42" s="9" t="str">
        <f>IF(Data!I42&lt;&gt;"", Data!I42, "")</f>
        <v/>
      </c>
      <c r="J42" s="9" t="str">
        <f>IF(Data!J42&lt;&gt;"", Data!J42, "")</f>
        <v/>
      </c>
      <c r="K42" s="9" t="str">
        <f>IF(Data!K42&lt;&gt;"", Data!K42, "")</f>
        <v/>
      </c>
      <c r="L42" s="9" t="str">
        <f>IF(Data!L42&lt;&gt;"", Data!L42, "")</f>
        <v/>
      </c>
      <c r="M42" s="9">
        <f>IF(Data!M42&lt;&gt;"", Data!M42, "")</f>
        <v>2.0324074074074074E-2</v>
      </c>
      <c r="N42" s="12"/>
      <c r="O42" s="9">
        <f t="shared" si="2"/>
        <v>2.0196759259259258E-2</v>
      </c>
      <c r="P42" s="12"/>
      <c r="Q42" s="15">
        <f t="shared" si="8"/>
        <v>39</v>
      </c>
      <c r="R42" s="16" t="str">
        <f t="shared" si="9"/>
        <v/>
      </c>
      <c r="S42" s="16" t="str">
        <f t="shared" si="3"/>
        <v/>
      </c>
      <c r="T42" s="11" t="str">
        <f t="shared" si="4"/>
        <v/>
      </c>
      <c r="U42" s="111"/>
      <c r="V42" t="str">
        <f t="shared" si="5"/>
        <v>Steve Mason</v>
      </c>
    </row>
    <row r="43" spans="1:22" ht="15.75" x14ac:dyDescent="0.25">
      <c r="A43" t="str">
        <f>Data!A43</f>
        <v>Mitchell</v>
      </c>
      <c r="B43" t="str">
        <f>Data!B43</f>
        <v>Jonathan</v>
      </c>
      <c r="C43" s="7">
        <f>Data!C43</f>
        <v>24255</v>
      </c>
      <c r="D43" s="9" t="str">
        <f>IF(Data!D43&lt;&gt;"", Data!D43, "")</f>
        <v/>
      </c>
      <c r="E43" s="9">
        <f>IF(Data!E43&lt;&gt;"", Data!E43, "")</f>
        <v>1.6967592592592593E-2</v>
      </c>
      <c r="F43" s="9" t="str">
        <f>IF(Data!F43&lt;&gt;"", Data!F43, "")</f>
        <v/>
      </c>
      <c r="G43" s="9" t="str">
        <f>IF(Data!G43&lt;&gt;"", Data!G43, "")</f>
        <v/>
      </c>
      <c r="H43" s="9" t="str">
        <f>IF(Data!H43&lt;&gt;"", Data!H43, "")</f>
        <v/>
      </c>
      <c r="I43" s="9" t="str">
        <f>IF(Data!I43&lt;&gt;"", Data!I43, "")</f>
        <v/>
      </c>
      <c r="J43" s="9" t="str">
        <f>IF(Data!J43&lt;&gt;"", Data!J43, "")</f>
        <v/>
      </c>
      <c r="K43" s="9" t="str">
        <f>IF(Data!K43&lt;&gt;"", Data!K43, "")</f>
        <v/>
      </c>
      <c r="L43" s="9">
        <f>IF(Data!L43&lt;&gt;"", Data!L43, "")</f>
        <v>1.7499999999999998E-2</v>
      </c>
      <c r="M43" s="9" t="str">
        <f>IF(Data!M43&lt;&gt;"", Data!M43, "")</f>
        <v/>
      </c>
      <c r="N43" s="12"/>
      <c r="O43" s="9">
        <f t="shared" si="2"/>
        <v>1.6967592592592593E-2</v>
      </c>
      <c r="P43" s="12"/>
      <c r="Q43" s="15">
        <f t="shared" si="8"/>
        <v>50</v>
      </c>
      <c r="R43" s="16">
        <f t="shared" si="9"/>
        <v>1.8634259259259274E-2</v>
      </c>
      <c r="S43" s="16">
        <f t="shared" si="3"/>
        <v>1.6666666666666809E-3</v>
      </c>
      <c r="T43" s="11" t="str">
        <f t="shared" si="4"/>
        <v/>
      </c>
      <c r="U43" s="111"/>
      <c r="V43" t="str">
        <f t="shared" si="5"/>
        <v>Jonathan Mitchell</v>
      </c>
    </row>
    <row r="44" spans="1:22" ht="15.75" x14ac:dyDescent="0.25">
      <c r="A44" t="str">
        <f>Data!A44</f>
        <v>Morris</v>
      </c>
      <c r="B44" t="str">
        <f>Data!B44</f>
        <v>Colin</v>
      </c>
      <c r="C44" s="7">
        <f>Data!C44</f>
        <v>25962</v>
      </c>
      <c r="D44" s="9">
        <f>IF(Data!D44&lt;&gt;"", Data!D44, "")</f>
        <v>1.6562500000000001E-2</v>
      </c>
      <c r="E44" s="9" t="str">
        <f>IF(Data!E44&lt;&gt;"", Data!E44, "")</f>
        <v/>
      </c>
      <c r="F44" s="9">
        <f>IF(Data!F44&lt;&gt;"", Data!F44, "")</f>
        <v>1.6331018518518519E-2</v>
      </c>
      <c r="G44" s="9" t="str">
        <f>IF(Data!G44&lt;&gt;"", Data!G44, "")</f>
        <v/>
      </c>
      <c r="H44" s="9">
        <f>IF(Data!H44&lt;&gt;"", Data!H44, "")</f>
        <v>1.5995370370370372E-2</v>
      </c>
      <c r="I44" s="9" t="str">
        <f>IF(Data!I44&lt;&gt;"", Data!I44, "")</f>
        <v/>
      </c>
      <c r="J44" s="9">
        <f>IF(Data!J44&lt;&gt;"", Data!J44, "")</f>
        <v>1.6030092592592592E-2</v>
      </c>
      <c r="K44" s="9" t="str">
        <f>IF(Data!K44&lt;&gt;"", Data!K44, "")</f>
        <v/>
      </c>
      <c r="L44" s="9">
        <f>IF(Data!L44&lt;&gt;"", Data!L44, "")</f>
        <v>1.5949074074074074E-2</v>
      </c>
      <c r="M44" s="9" t="str">
        <f>IF(Data!M44&lt;&gt;"", Data!M44, "")</f>
        <v/>
      </c>
      <c r="N44" s="12"/>
      <c r="O44" s="9">
        <f t="shared" si="2"/>
        <v>1.5949074074074074E-2</v>
      </c>
      <c r="P44" s="12"/>
      <c r="Q44" s="15">
        <f t="shared" si="8"/>
        <v>46</v>
      </c>
      <c r="R44" s="16">
        <f t="shared" si="9"/>
        <v>1.8125000000000009E-2</v>
      </c>
      <c r="S44" s="16">
        <f t="shared" si="3"/>
        <v>2.1759259259259353E-3</v>
      </c>
      <c r="T44" s="11" t="str">
        <f t="shared" si="4"/>
        <v/>
      </c>
      <c r="U44" s="111"/>
      <c r="V44" t="str">
        <f t="shared" si="5"/>
        <v>Colin Morris</v>
      </c>
    </row>
    <row r="45" spans="1:22" ht="15.75" x14ac:dyDescent="0.25">
      <c r="A45" t="str">
        <f>Data!A45</f>
        <v>Morrissey</v>
      </c>
      <c r="B45" t="str">
        <f>Data!B45</f>
        <v>Graham</v>
      </c>
      <c r="C45" s="7">
        <f>Data!C45</f>
        <v>22428</v>
      </c>
      <c r="D45" s="9" t="str">
        <f>IF(Data!D45&lt;&gt;"", Data!D45, "")</f>
        <v/>
      </c>
      <c r="E45" s="9">
        <f>IF(Data!E45&lt;&gt;"", Data!E45, "")</f>
        <v>1.9143518518518518E-2</v>
      </c>
      <c r="F45" s="9" t="str">
        <f>IF(Data!F45&lt;&gt;"", Data!F45, "")</f>
        <v/>
      </c>
      <c r="G45" s="9">
        <f>IF(Data!G45&lt;&gt;"", Data!G45, "")</f>
        <v>1.9560185185185184E-2</v>
      </c>
      <c r="H45" s="9" t="str">
        <f>IF(Data!H45&lt;&gt;"", Data!H45, "")</f>
        <v/>
      </c>
      <c r="I45" s="9" t="str">
        <f>IF(Data!I45&lt;&gt;"", Data!I45, "")</f>
        <v/>
      </c>
      <c r="J45" s="9" t="str">
        <f>IF(Data!J45&lt;&gt;"", Data!J45, "")</f>
        <v/>
      </c>
      <c r="K45" s="9">
        <f>IF(Data!K45&lt;&gt;"", Data!K45, "")</f>
        <v>1.8703703703703705E-2</v>
      </c>
      <c r="L45" s="9" t="str">
        <f>IF(Data!L45&lt;&gt;"", Data!L45, "")</f>
        <v/>
      </c>
      <c r="M45" s="9" t="str">
        <f>IF(Data!M45&lt;&gt;"", Data!M45, "")</f>
        <v/>
      </c>
      <c r="N45" s="12"/>
      <c r="O45" s="9">
        <f t="shared" si="2"/>
        <v>1.8703703703703705E-2</v>
      </c>
      <c r="P45" s="12"/>
      <c r="Q45" s="15">
        <f t="shared" si="8"/>
        <v>55</v>
      </c>
      <c r="R45" s="16">
        <f t="shared" si="9"/>
        <v>1.9328703703703723E-2</v>
      </c>
      <c r="S45" s="16">
        <f t="shared" si="3"/>
        <v>6.250000000000179E-4</v>
      </c>
      <c r="T45" s="11" t="str">
        <f t="shared" si="4"/>
        <v/>
      </c>
      <c r="U45" s="111"/>
      <c r="V45" t="str">
        <f t="shared" si="5"/>
        <v>Graham Morrissey</v>
      </c>
    </row>
    <row r="46" spans="1:22" ht="15.75" x14ac:dyDescent="0.25">
      <c r="A46" t="str">
        <f>Data!A46</f>
        <v>Palmer</v>
      </c>
      <c r="B46" t="str">
        <f>Data!B46</f>
        <v>Ryan</v>
      </c>
      <c r="C46" s="7">
        <f>Data!C46</f>
        <v>24533</v>
      </c>
      <c r="D46" s="9" t="str">
        <f>IF(Data!D46&lt;&gt;"", Data!D46, "")</f>
        <v/>
      </c>
      <c r="E46" s="9">
        <f>IF(Data!E46&lt;&gt;"", Data!E46, "")</f>
        <v>1.9479166666666669E-2</v>
      </c>
      <c r="F46" s="9" t="str">
        <f>IF(Data!F46&lt;&gt;"", Data!F46, "")</f>
        <v/>
      </c>
      <c r="G46" s="9" t="str">
        <f>IF(Data!G46&lt;&gt;"", Data!G46, "")</f>
        <v/>
      </c>
      <c r="H46" s="9" t="str">
        <f>IF(Data!H46&lt;&gt;"", Data!H46, "")</f>
        <v/>
      </c>
      <c r="I46" s="9" t="str">
        <f>IF(Data!I46&lt;&gt;"", Data!I46, "")</f>
        <v/>
      </c>
      <c r="J46" s="9">
        <f>IF(Data!J46&lt;&gt;"", Data!J46, "")</f>
        <v>1.9722222222222221E-2</v>
      </c>
      <c r="K46" s="9" t="str">
        <f>IF(Data!K46&lt;&gt;"", Data!K46, "")</f>
        <v/>
      </c>
      <c r="L46" s="9" t="str">
        <f>IF(Data!L46&lt;&gt;"", Data!L46, "")</f>
        <v/>
      </c>
      <c r="M46" s="9">
        <f>IF(Data!M46&lt;&gt;"", Data!M46, "")</f>
        <v>1.9293981481481485E-2</v>
      </c>
      <c r="N46" s="12"/>
      <c r="O46" s="9">
        <f t="shared" si="2"/>
        <v>1.9293981481481485E-2</v>
      </c>
      <c r="P46" s="12"/>
      <c r="Q46" s="15">
        <f t="shared" si="8"/>
        <v>49</v>
      </c>
      <c r="R46" s="16">
        <f t="shared" si="9"/>
        <v>1.8506944444444458E-2</v>
      </c>
      <c r="S46" s="16">
        <f t="shared" si="3"/>
        <v>-7.8703703703702707E-4</v>
      </c>
      <c r="T46" s="11" t="str">
        <f t="shared" si="4"/>
        <v/>
      </c>
      <c r="U46" s="111"/>
      <c r="V46" t="str">
        <f t="shared" si="5"/>
        <v>Ryan Palmer</v>
      </c>
    </row>
    <row r="47" spans="1:22" ht="15.75" x14ac:dyDescent="0.25">
      <c r="A47" t="str">
        <f>Data!A47</f>
        <v>Patterson</v>
      </c>
      <c r="B47" t="str">
        <f>Data!B47</f>
        <v>Oscar</v>
      </c>
      <c r="C47" s="7">
        <f>Data!C47</f>
        <v>31879</v>
      </c>
      <c r="D47" s="9">
        <f>IF(Data!D47&lt;&gt;"", Data!D47, "")</f>
        <v>1.8726851851851852E-2</v>
      </c>
      <c r="E47" s="9" t="str">
        <f>IF(Data!E47&lt;&gt;"", Data!E47, "")</f>
        <v/>
      </c>
      <c r="F47" s="9" t="str">
        <f>IF(Data!F47&lt;&gt;"", Data!F47, "")</f>
        <v/>
      </c>
      <c r="G47" s="9" t="str">
        <f>IF(Data!G47&lt;&gt;"", Data!G47, "")</f>
        <v/>
      </c>
      <c r="H47" s="9">
        <f>IF(Data!H47&lt;&gt;"", Data!H47, "")</f>
        <v>1.4872685185185185E-2</v>
      </c>
      <c r="I47" s="9" t="str">
        <f>IF(Data!I47&lt;&gt;"", Data!I47, "")</f>
        <v/>
      </c>
      <c r="J47" s="9" t="str">
        <f>IF(Data!J47&lt;&gt;"", Data!J47, "")</f>
        <v/>
      </c>
      <c r="K47" s="9" t="str">
        <f>IF(Data!K47&lt;&gt;"", Data!K47, "")</f>
        <v/>
      </c>
      <c r="L47" s="9" t="str">
        <f>IF(Data!L47&lt;&gt;"", Data!L47, "")</f>
        <v/>
      </c>
      <c r="M47" s="9">
        <f>IF(Data!M47&lt;&gt;"", Data!M47, "")</f>
        <v>1.8541666666666668E-2</v>
      </c>
      <c r="N47" s="12"/>
      <c r="O47" s="9">
        <f t="shared" si="2"/>
        <v>1.4872685185185185E-2</v>
      </c>
      <c r="P47" s="12"/>
      <c r="Q47" s="15">
        <f t="shared" si="8"/>
        <v>29</v>
      </c>
      <c r="R47" s="16" t="str">
        <f t="shared" si="9"/>
        <v/>
      </c>
      <c r="S47" s="16" t="str">
        <f t="shared" si="3"/>
        <v/>
      </c>
      <c r="T47" s="11" t="str">
        <f t="shared" si="4"/>
        <v/>
      </c>
      <c r="U47" s="111"/>
      <c r="V47" t="str">
        <f t="shared" si="5"/>
        <v>Oscar Patterson</v>
      </c>
    </row>
    <row r="48" spans="1:22" ht="15.75" x14ac:dyDescent="0.25">
      <c r="A48" t="str">
        <f>Data!A48</f>
        <v>Peters</v>
      </c>
      <c r="B48" t="str">
        <f>Data!B48</f>
        <v>Ryan</v>
      </c>
      <c r="C48" s="7">
        <f>Data!C48</f>
        <v>26058</v>
      </c>
      <c r="D48" s="9" t="str">
        <f>IF(Data!D48&lt;&gt;"", Data!D48, "")</f>
        <v/>
      </c>
      <c r="E48" s="9">
        <f>IF(Data!E48&lt;&gt;"", Data!E48, "")</f>
        <v>1.7731481481481483E-2</v>
      </c>
      <c r="F48" s="9" t="str">
        <f>IF(Data!F48&lt;&gt;"", Data!F48, "")</f>
        <v/>
      </c>
      <c r="G48" s="9">
        <f>IF(Data!G48&lt;&gt;"", Data!G48, "")</f>
        <v>1.7546296296296296E-2</v>
      </c>
      <c r="H48" s="9" t="str">
        <f>IF(Data!H48&lt;&gt;"", Data!H48, "")</f>
        <v/>
      </c>
      <c r="I48" s="9" t="str">
        <f>IF(Data!I48&lt;&gt;"", Data!I48, "")</f>
        <v/>
      </c>
      <c r="J48" s="9" t="str">
        <f>IF(Data!J48&lt;&gt;"", Data!J48, "")</f>
        <v/>
      </c>
      <c r="K48" s="9" t="str">
        <f>IF(Data!K48&lt;&gt;"", Data!K48, "")</f>
        <v/>
      </c>
      <c r="L48" s="9">
        <f>IF(Data!L48&lt;&gt;"", Data!L48, "")</f>
        <v>1.7523148148148149E-2</v>
      </c>
      <c r="M48" s="9" t="str">
        <f>IF(Data!M48&lt;&gt;"", Data!M48, "")</f>
        <v/>
      </c>
      <c r="N48" s="12"/>
      <c r="O48" s="9">
        <f t="shared" si="2"/>
        <v>1.7523148148148149E-2</v>
      </c>
      <c r="P48" s="12"/>
      <c r="Q48" s="15">
        <f t="shared" si="8"/>
        <v>45</v>
      </c>
      <c r="R48" s="16">
        <f t="shared" si="9"/>
        <v>1.7997685185185193E-2</v>
      </c>
      <c r="S48" s="16">
        <f t="shared" si="3"/>
        <v>4.7453703703704414E-4</v>
      </c>
      <c r="T48" s="11" t="str">
        <f t="shared" si="4"/>
        <v/>
      </c>
      <c r="U48" s="111"/>
      <c r="V48" t="str">
        <f t="shared" si="5"/>
        <v>Ryan Peters</v>
      </c>
    </row>
    <row r="49" spans="1:22" ht="15.75" x14ac:dyDescent="0.25">
      <c r="A49" t="str">
        <f>Data!A49</f>
        <v>Phillips</v>
      </c>
      <c r="B49" t="str">
        <f>Data!B49</f>
        <v>Christopher</v>
      </c>
      <c r="C49" s="7">
        <f>Data!C49</f>
        <v>19544</v>
      </c>
      <c r="D49" s="9" t="str">
        <f>IF(Data!D49&lt;&gt;"", Data!D49, "")</f>
        <v/>
      </c>
      <c r="E49" s="9" t="str">
        <f>IF(Data!E49&lt;&gt;"", Data!E49, "")</f>
        <v/>
      </c>
      <c r="F49" s="9">
        <f>IF(Data!F49&lt;&gt;"", Data!F49, "")</f>
        <v>1.8634259259259257E-2</v>
      </c>
      <c r="G49" s="9">
        <f>IF(Data!G49&lt;&gt;"", Data!G49, "")</f>
        <v>1.8599537037037036E-2</v>
      </c>
      <c r="H49" s="9" t="str">
        <f>IF(Data!H49&lt;&gt;"", Data!H49, "")</f>
        <v/>
      </c>
      <c r="I49" s="9" t="str">
        <f>IF(Data!I49&lt;&gt;"", Data!I49, "")</f>
        <v/>
      </c>
      <c r="J49" s="9" t="str">
        <f>IF(Data!J49&lt;&gt;"", Data!J49, "")</f>
        <v/>
      </c>
      <c r="K49" s="9" t="str">
        <f>IF(Data!K49&lt;&gt;"", Data!K49, "")</f>
        <v/>
      </c>
      <c r="L49" s="9" t="str">
        <f>IF(Data!L49&lt;&gt;"", Data!L49, "")</f>
        <v/>
      </c>
      <c r="M49" s="9" t="str">
        <f>IF(Data!M49&lt;&gt;"", Data!M49, "")</f>
        <v/>
      </c>
      <c r="N49" s="12"/>
      <c r="O49" s="9">
        <f t="shared" si="2"/>
        <v>1.8599537037037036E-2</v>
      </c>
      <c r="P49" s="12"/>
      <c r="Q49" s="15">
        <f t="shared" si="8"/>
        <v>63</v>
      </c>
      <c r="R49" s="16">
        <f t="shared" si="9"/>
        <v>2.0474537037037062E-2</v>
      </c>
      <c r="S49" s="16">
        <f t="shared" si="3"/>
        <v>1.875000000000026E-3</v>
      </c>
      <c r="T49" s="11" t="str">
        <f t="shared" si="4"/>
        <v/>
      </c>
      <c r="U49" s="111"/>
      <c r="V49" t="str">
        <f t="shared" si="5"/>
        <v>Christopher Phillips</v>
      </c>
    </row>
    <row r="50" spans="1:22" ht="15.75" x14ac:dyDescent="0.25">
      <c r="A50" t="str">
        <f>Data!A50</f>
        <v>Price</v>
      </c>
      <c r="B50" t="str">
        <f>Data!B50</f>
        <v>Robert</v>
      </c>
      <c r="C50" s="7">
        <f>Data!C50</f>
        <v>27453</v>
      </c>
      <c r="D50" s="9" t="str">
        <f>IF(Data!D50&lt;&gt;"", Data!D50, "")</f>
        <v/>
      </c>
      <c r="E50" s="9" t="str">
        <f>IF(Data!E50&lt;&gt;"", Data!E50, "")</f>
        <v/>
      </c>
      <c r="F50" s="9" t="str">
        <f>IF(Data!F50&lt;&gt;"", Data!F50, "")</f>
        <v/>
      </c>
      <c r="G50" s="9" t="str">
        <f>IF(Data!G50&lt;&gt;"", Data!G50, "")</f>
        <v/>
      </c>
      <c r="H50" s="9">
        <f>IF(Data!H50&lt;&gt;"", Data!H50, "")</f>
        <v>1.9409722222222221E-2</v>
      </c>
      <c r="I50" s="9" t="str">
        <f>IF(Data!I50&lt;&gt;"", Data!I50, "")</f>
        <v/>
      </c>
      <c r="J50" s="9" t="str">
        <f>IF(Data!J50&lt;&gt;"", Data!J50, "")</f>
        <v/>
      </c>
      <c r="K50" s="9" t="str">
        <f>IF(Data!K50&lt;&gt;"", Data!K50, "")</f>
        <v/>
      </c>
      <c r="L50" s="9" t="str">
        <f>IF(Data!L50&lt;&gt;"", Data!L50, "")</f>
        <v/>
      </c>
      <c r="M50" s="9">
        <f>IF(Data!M50&lt;&gt;"", Data!M50, "")</f>
        <v>1.8831018518518518E-2</v>
      </c>
      <c r="N50" s="12"/>
      <c r="O50" s="9">
        <f t="shared" si="2"/>
        <v>1.8831018518518518E-2</v>
      </c>
      <c r="P50" s="12"/>
      <c r="Q50" s="15">
        <f t="shared" si="8"/>
        <v>42</v>
      </c>
      <c r="R50" s="16">
        <f t="shared" si="9"/>
        <v>1.7615740740740744E-2</v>
      </c>
      <c r="S50" s="16">
        <f t="shared" si="3"/>
        <v>-1.2152777777777735E-3</v>
      </c>
      <c r="T50" s="11" t="str">
        <f t="shared" si="4"/>
        <v/>
      </c>
      <c r="U50" s="111"/>
      <c r="V50" t="str">
        <f t="shared" si="5"/>
        <v>Robert Price</v>
      </c>
    </row>
    <row r="51" spans="1:22" ht="15.75" x14ac:dyDescent="0.25">
      <c r="A51" t="str">
        <f>Data!A51</f>
        <v>Richardson</v>
      </c>
      <c r="B51" t="str">
        <f>Data!B51</f>
        <v>John</v>
      </c>
      <c r="C51" s="7">
        <f>Data!C51</f>
        <v>36151</v>
      </c>
      <c r="D51" s="9" t="str">
        <f>IF(Data!D51&lt;&gt;"", Data!D51, "")</f>
        <v/>
      </c>
      <c r="E51" s="9">
        <f>IF(Data!E51&lt;&gt;"", Data!E51, "")</f>
        <v>1.8692129629629631E-2</v>
      </c>
      <c r="F51" s="9" t="str">
        <f>IF(Data!F51&lt;&gt;"", Data!F51, "")</f>
        <v/>
      </c>
      <c r="G51" s="9" t="str">
        <f>IF(Data!G51&lt;&gt;"", Data!G51, "")</f>
        <v/>
      </c>
      <c r="H51" s="9" t="str">
        <f>IF(Data!H51&lt;&gt;"", Data!H51, "")</f>
        <v/>
      </c>
      <c r="I51" s="9" t="str">
        <f>IF(Data!I51&lt;&gt;"", Data!I51, "")</f>
        <v/>
      </c>
      <c r="J51" s="9">
        <f>IF(Data!J51&lt;&gt;"", Data!J51, "")</f>
        <v>1.8206018518518517E-2</v>
      </c>
      <c r="K51" s="9" t="str">
        <f>IF(Data!K51&lt;&gt;"", Data!K51, "")</f>
        <v/>
      </c>
      <c r="L51" s="9" t="str">
        <f>IF(Data!L51&lt;&gt;"", Data!L51, "")</f>
        <v/>
      </c>
      <c r="M51" s="9" t="str">
        <f>IF(Data!M51&lt;&gt;"", Data!M51, "")</f>
        <v/>
      </c>
      <c r="N51" s="12"/>
      <c r="O51" s="9">
        <f t="shared" si="2"/>
        <v>1.8206018518518517E-2</v>
      </c>
      <c r="P51" s="12"/>
      <c r="Q51" s="15">
        <f t="shared" si="8"/>
        <v>18</v>
      </c>
      <c r="R51" s="16" t="str">
        <f t="shared" si="9"/>
        <v/>
      </c>
      <c r="S51" s="16" t="str">
        <f t="shared" si="3"/>
        <v/>
      </c>
      <c r="T51" s="11" t="str">
        <f t="shared" si="4"/>
        <v/>
      </c>
      <c r="U51" s="111"/>
      <c r="V51" t="str">
        <f t="shared" si="5"/>
        <v>John Richardson</v>
      </c>
    </row>
    <row r="52" spans="1:22" ht="15.75" x14ac:dyDescent="0.25">
      <c r="A52" t="str">
        <f>Data!A52</f>
        <v>Roberts</v>
      </c>
      <c r="B52" t="str">
        <f>Data!B52</f>
        <v>Stephen</v>
      </c>
      <c r="C52" s="7">
        <f>Data!C52</f>
        <v>21420</v>
      </c>
      <c r="D52" s="9" t="str">
        <f>IF(Data!D52&lt;&gt;"", Data!D52, "")</f>
        <v/>
      </c>
      <c r="E52" s="9" t="str">
        <f>IF(Data!E52&lt;&gt;"", Data!E52, "")</f>
        <v/>
      </c>
      <c r="F52" s="9">
        <f>IF(Data!F52&lt;&gt;"", Data!F52, "")</f>
        <v>1.8101851851851852E-2</v>
      </c>
      <c r="G52" s="9">
        <f>IF(Data!G52&lt;&gt;"", Data!G52, "")</f>
        <v>1.7939814814814815E-2</v>
      </c>
      <c r="H52" s="9">
        <f>IF(Data!H52&lt;&gt;"", Data!H52, "")</f>
        <v>1.8518518518518521E-2</v>
      </c>
      <c r="I52" s="9">
        <f>IF(Data!I52&lt;&gt;"", Data!I52, "")</f>
        <v>1.8310185185185186E-2</v>
      </c>
      <c r="J52" s="9" t="str">
        <f>IF(Data!J52&lt;&gt;"", Data!J52, "")</f>
        <v/>
      </c>
      <c r="K52" s="9" t="str">
        <f>IF(Data!K52&lt;&gt;"", Data!K52, "")</f>
        <v/>
      </c>
      <c r="L52" s="9" t="str">
        <f>IF(Data!L52&lt;&gt;"", Data!L52, "")</f>
        <v/>
      </c>
      <c r="M52" s="9" t="str">
        <f>IF(Data!M52&lt;&gt;"", Data!M52, "")</f>
        <v/>
      </c>
      <c r="N52" s="12"/>
      <c r="O52" s="9">
        <f t="shared" si="2"/>
        <v>1.7939814814814815E-2</v>
      </c>
      <c r="P52" s="12"/>
      <c r="Q52" s="15">
        <f t="shared" si="8"/>
        <v>58</v>
      </c>
      <c r="R52" s="16">
        <f t="shared" si="9"/>
        <v>1.9745370370370392E-2</v>
      </c>
      <c r="S52" s="16">
        <f t="shared" si="3"/>
        <v>1.8055555555555776E-3</v>
      </c>
      <c r="T52" s="11" t="str">
        <f t="shared" si="4"/>
        <v/>
      </c>
      <c r="U52" s="111"/>
      <c r="V52" t="str">
        <f t="shared" si="5"/>
        <v>Stephen Roberts</v>
      </c>
    </row>
    <row r="53" spans="1:22" ht="15.75" x14ac:dyDescent="0.25">
      <c r="A53" t="str">
        <f>Data!A53</f>
        <v>Scott</v>
      </c>
      <c r="B53" t="str">
        <f>Data!B53</f>
        <v>Alan</v>
      </c>
      <c r="C53" s="7">
        <f>Data!C53</f>
        <v>17678</v>
      </c>
      <c r="D53" s="9">
        <f>IF(Data!D53&lt;&gt;"", Data!D53, "")</f>
        <v>2.0324074074074074E-2</v>
      </c>
      <c r="E53" s="9">
        <f>IF(Data!E53&lt;&gt;"", Data!E53, "")</f>
        <v>1.9652777777777779E-2</v>
      </c>
      <c r="F53" s="9">
        <f>IF(Data!F53&lt;&gt;"", Data!F53, "")</f>
        <v>1.9606481481481482E-2</v>
      </c>
      <c r="G53" s="9" t="str">
        <f>IF(Data!G53&lt;&gt;"", Data!G53, "")</f>
        <v/>
      </c>
      <c r="H53" s="9" t="str">
        <f>IF(Data!H53&lt;&gt;"", Data!H53, "")</f>
        <v/>
      </c>
      <c r="I53" s="9">
        <f>IF(Data!I53&lt;&gt;"", Data!I53, "")</f>
        <v>1.9467592592592595E-2</v>
      </c>
      <c r="J53" s="9">
        <f>IF(Data!J53&lt;&gt;"", Data!J53, "")</f>
        <v>2.0370370370370369E-2</v>
      </c>
      <c r="K53" s="9" t="str">
        <f>IF(Data!K53&lt;&gt;"", Data!K53, "")</f>
        <v/>
      </c>
      <c r="L53" s="9" t="str">
        <f>IF(Data!L53&lt;&gt;"", Data!L53, "")</f>
        <v/>
      </c>
      <c r="M53" s="9" t="str">
        <f>IF(Data!M53&lt;&gt;"", Data!M53, "")</f>
        <v/>
      </c>
      <c r="N53" s="12"/>
      <c r="O53" s="9">
        <f t="shared" si="2"/>
        <v>1.9467592592592595E-2</v>
      </c>
      <c r="P53" s="12"/>
      <c r="Q53" s="15">
        <f t="shared" si="8"/>
        <v>68</v>
      </c>
      <c r="R53" s="16">
        <f t="shared" si="9"/>
        <v>2.1226851851851879E-2</v>
      </c>
      <c r="S53" s="16">
        <f t="shared" si="3"/>
        <v>1.7592592592592833E-3</v>
      </c>
      <c r="T53" s="11" t="str">
        <f t="shared" si="4"/>
        <v/>
      </c>
      <c r="U53" s="111"/>
      <c r="V53" t="str">
        <f t="shared" si="5"/>
        <v>Alan Scott</v>
      </c>
    </row>
    <row r="54" spans="1:22" ht="15.75" x14ac:dyDescent="0.25">
      <c r="A54" t="str">
        <f>Data!A54</f>
        <v>Slade</v>
      </c>
      <c r="B54" t="str">
        <f>Data!B54</f>
        <v>Philip</v>
      </c>
      <c r="C54" s="7">
        <f>Data!C54</f>
        <v>23222</v>
      </c>
      <c r="D54" s="9">
        <f>IF(Data!D54&lt;&gt;"", Data!D54, "")</f>
        <v>1.8078703703703704E-2</v>
      </c>
      <c r="E54" s="9" t="str">
        <f>IF(Data!E54&lt;&gt;"", Data!E54, "")</f>
        <v/>
      </c>
      <c r="F54" s="9" t="str">
        <f>IF(Data!F54&lt;&gt;"", Data!F54, "")</f>
        <v/>
      </c>
      <c r="G54" s="9" t="str">
        <f>IF(Data!G54&lt;&gt;"", Data!G54, "")</f>
        <v/>
      </c>
      <c r="H54" s="9" t="str">
        <f>IF(Data!H54&lt;&gt;"", Data!H54, "")</f>
        <v/>
      </c>
      <c r="I54" s="9">
        <f>IF(Data!I54&lt;&gt;"", Data!I54, "")</f>
        <v>1.7384259259259262E-2</v>
      </c>
      <c r="J54" s="9" t="str">
        <f>IF(Data!J54&lt;&gt;"", Data!J54, "")</f>
        <v/>
      </c>
      <c r="K54" s="9" t="str">
        <f>IF(Data!K54&lt;&gt;"", Data!K54, "")</f>
        <v/>
      </c>
      <c r="L54" s="9" t="str">
        <f>IF(Data!L54&lt;&gt;"", Data!L54, "")</f>
        <v/>
      </c>
      <c r="M54" s="9" t="str">
        <f>IF(Data!M54&lt;&gt;"", Data!M54, "")</f>
        <v/>
      </c>
      <c r="N54" s="12"/>
      <c r="O54" s="9">
        <f t="shared" si="2"/>
        <v>1.7384259259259262E-2</v>
      </c>
      <c r="P54" s="12"/>
      <c r="Q54" s="15">
        <f t="shared" si="8"/>
        <v>53</v>
      </c>
      <c r="R54" s="16">
        <f t="shared" si="9"/>
        <v>1.9050925925925943E-2</v>
      </c>
      <c r="S54" s="16">
        <f t="shared" si="3"/>
        <v>1.6666666666666809E-3</v>
      </c>
      <c r="T54" s="11" t="str">
        <f t="shared" si="4"/>
        <v/>
      </c>
      <c r="U54" s="111"/>
      <c r="V54" t="str">
        <f t="shared" si="5"/>
        <v>Philip Slade</v>
      </c>
    </row>
    <row r="55" spans="1:22" ht="15.75" x14ac:dyDescent="0.25">
      <c r="A55" t="str">
        <f>Data!A55</f>
        <v>Smith</v>
      </c>
      <c r="B55" t="str">
        <f>Data!B55</f>
        <v>Paul</v>
      </c>
      <c r="C55" s="7">
        <f>Data!C55</f>
        <v>22375</v>
      </c>
      <c r="D55" s="9" t="str">
        <f>IF(Data!D55&lt;&gt;"", Data!D55, "")</f>
        <v/>
      </c>
      <c r="E55" s="9">
        <f>IF(Data!E55&lt;&gt;"", Data!E55, "")</f>
        <v>1.6875000000000001E-2</v>
      </c>
      <c r="F55" s="9" t="str">
        <f>IF(Data!F55&lt;&gt;"", Data!F55, "")</f>
        <v/>
      </c>
      <c r="G55" s="9" t="str">
        <f>IF(Data!G55&lt;&gt;"", Data!G55, "")</f>
        <v/>
      </c>
      <c r="H55" s="9" t="str">
        <f>IF(Data!H55&lt;&gt;"", Data!H55, "")</f>
        <v/>
      </c>
      <c r="I55" s="9" t="str">
        <f>IF(Data!I55&lt;&gt;"", Data!I55, "")</f>
        <v/>
      </c>
      <c r="J55" s="9" t="str">
        <f>IF(Data!J55&lt;&gt;"", Data!J55, "")</f>
        <v/>
      </c>
      <c r="K55" s="9">
        <f>IF(Data!K55&lt;&gt;"", Data!K55, "")</f>
        <v>1.6805555555555556E-2</v>
      </c>
      <c r="L55" s="9" t="str">
        <f>IF(Data!L55&lt;&gt;"", Data!L55, "")</f>
        <v/>
      </c>
      <c r="M55" s="9" t="str">
        <f>IF(Data!M55&lt;&gt;"", Data!M55, "")</f>
        <v/>
      </c>
      <c r="N55" s="12"/>
      <c r="O55" s="9">
        <f t="shared" si="2"/>
        <v>1.6805555555555556E-2</v>
      </c>
      <c r="P55" s="12"/>
      <c r="Q55" s="15">
        <f t="shared" si="8"/>
        <v>55</v>
      </c>
      <c r="R55" s="16">
        <f t="shared" si="9"/>
        <v>1.9328703703703723E-2</v>
      </c>
      <c r="S55" s="16">
        <f t="shared" si="3"/>
        <v>2.5231481481481667E-3</v>
      </c>
      <c r="T55" s="11" t="str">
        <f t="shared" si="4"/>
        <v/>
      </c>
      <c r="U55" s="111"/>
      <c r="V55" t="str">
        <f t="shared" si="5"/>
        <v>Paul Smith</v>
      </c>
    </row>
    <row r="56" spans="1:22" ht="15.75" x14ac:dyDescent="0.25">
      <c r="A56" t="str">
        <f>Data!A56</f>
        <v>Smith</v>
      </c>
      <c r="B56" t="str">
        <f>Data!B56</f>
        <v>Peter</v>
      </c>
      <c r="C56" s="7">
        <f>Data!C56</f>
        <v>22375</v>
      </c>
      <c r="D56" s="9" t="str">
        <f>IF(Data!D56&lt;&gt;"", Data!D56, "")</f>
        <v/>
      </c>
      <c r="E56" s="9">
        <f>IF(Data!E56&lt;&gt;"", Data!E56, "")</f>
        <v>1.6875000000000001E-2</v>
      </c>
      <c r="F56" s="9" t="str">
        <f>IF(Data!F56&lt;&gt;"", Data!F56, "")</f>
        <v/>
      </c>
      <c r="G56" s="9" t="str">
        <f>IF(Data!G56&lt;&gt;"", Data!G56, "")</f>
        <v/>
      </c>
      <c r="H56" s="9" t="str">
        <f>IF(Data!H56&lt;&gt;"", Data!H56, "")</f>
        <v/>
      </c>
      <c r="I56" s="9" t="str">
        <f>IF(Data!I56&lt;&gt;"", Data!I56, "")</f>
        <v/>
      </c>
      <c r="J56" s="9" t="str">
        <f>IF(Data!J56&lt;&gt;"", Data!J56, "")</f>
        <v/>
      </c>
      <c r="K56" s="9">
        <f>IF(Data!K56&lt;&gt;"", Data!K56, "")</f>
        <v>1.6805555555555556E-2</v>
      </c>
      <c r="L56" s="9" t="str">
        <f>IF(Data!L56&lt;&gt;"", Data!L56, "")</f>
        <v/>
      </c>
      <c r="M56" s="9" t="str">
        <f>IF(Data!M56&lt;&gt;"", Data!M56, "")</f>
        <v/>
      </c>
      <c r="N56" s="12"/>
      <c r="O56" s="9">
        <f t="shared" si="2"/>
        <v>1.6805555555555556E-2</v>
      </c>
      <c r="P56" s="12"/>
      <c r="Q56" s="15">
        <f t="shared" si="8"/>
        <v>55</v>
      </c>
      <c r="R56" s="16">
        <f t="shared" si="9"/>
        <v>1.9328703703703723E-2</v>
      </c>
      <c r="S56" s="16">
        <f t="shared" si="3"/>
        <v>2.5231481481481667E-3</v>
      </c>
      <c r="T56" s="11" t="str">
        <f t="shared" si="4"/>
        <v/>
      </c>
      <c r="U56" s="111"/>
      <c r="V56" t="str">
        <f t="shared" si="5"/>
        <v>Peter Smith</v>
      </c>
    </row>
    <row r="57" spans="1:22" ht="15.75" x14ac:dyDescent="0.25">
      <c r="A57" t="str">
        <f>Data!A57</f>
        <v>Stephens</v>
      </c>
      <c r="B57" t="str">
        <f>Data!B57</f>
        <v>Jeremy</v>
      </c>
      <c r="C57" s="7">
        <f>Data!C57</f>
        <v>20297</v>
      </c>
      <c r="D57" s="9" t="str">
        <f>IF(Data!D57&lt;&gt;"", Data!D57, "")</f>
        <v/>
      </c>
      <c r="E57" s="9" t="str">
        <f>IF(Data!E57&lt;&gt;"", Data!E57, "")</f>
        <v/>
      </c>
      <c r="F57" s="9" t="str">
        <f>IF(Data!F57&lt;&gt;"", Data!F57, "")</f>
        <v/>
      </c>
      <c r="G57" s="9">
        <f>IF(Data!G57&lt;&gt;"", Data!G57, "")</f>
        <v>1.7048611111111112E-2</v>
      </c>
      <c r="H57" s="9" t="str">
        <f>IF(Data!H57&lt;&gt;"", Data!H57, "")</f>
        <v/>
      </c>
      <c r="I57" s="9" t="str">
        <f>IF(Data!I57&lt;&gt;"", Data!I57, "")</f>
        <v/>
      </c>
      <c r="J57" s="9" t="str">
        <f>IF(Data!J57&lt;&gt;"", Data!J57, "")</f>
        <v/>
      </c>
      <c r="K57" s="9" t="str">
        <f>IF(Data!K57&lt;&gt;"", Data!K57, "")</f>
        <v/>
      </c>
      <c r="L57" s="9" t="str">
        <f>IF(Data!L57&lt;&gt;"", Data!L57, "")</f>
        <v/>
      </c>
      <c r="M57" s="9">
        <f>IF(Data!M57&lt;&gt;"", Data!M57, "")</f>
        <v>1.7175925925925924E-2</v>
      </c>
      <c r="N57" s="12"/>
      <c r="O57" s="9">
        <f t="shared" si="2"/>
        <v>1.7048611111111112E-2</v>
      </c>
      <c r="P57" s="12"/>
      <c r="Q57" s="15">
        <f t="shared" si="8"/>
        <v>61</v>
      </c>
      <c r="R57" s="16">
        <f t="shared" si="9"/>
        <v>2.0173611111111135E-2</v>
      </c>
      <c r="S57" s="16">
        <f t="shared" si="3"/>
        <v>3.1250000000000236E-3</v>
      </c>
      <c r="T57" s="11" t="str">
        <f t="shared" si="4"/>
        <v/>
      </c>
      <c r="U57" s="111"/>
      <c r="V57" t="str">
        <f t="shared" si="5"/>
        <v>Jeremy Stephens</v>
      </c>
    </row>
    <row r="58" spans="1:22" ht="15.75" x14ac:dyDescent="0.25">
      <c r="A58" t="str">
        <f>Data!A58</f>
        <v>Wallace</v>
      </c>
      <c r="B58" t="str">
        <f>Data!B58</f>
        <v>Rob</v>
      </c>
      <c r="C58" s="7">
        <f>Data!C58</f>
        <v>16880</v>
      </c>
      <c r="D58" s="9">
        <f>IF(Data!D58&lt;&gt;"", Data!D58, "")</f>
        <v>1.9895833333333331E-2</v>
      </c>
      <c r="E58" s="9">
        <f>IF(Data!E58&lt;&gt;"", Data!E58, "")</f>
        <v>2.0046296296296295E-2</v>
      </c>
      <c r="F58" s="9" t="str">
        <f>IF(Data!F58&lt;&gt;"", Data!F58, "")</f>
        <v/>
      </c>
      <c r="G58" s="9" t="str">
        <f>IF(Data!G58&lt;&gt;"", Data!G58, "")</f>
        <v/>
      </c>
      <c r="H58" s="9">
        <f>IF(Data!H58&lt;&gt;"", Data!H58, "")</f>
        <v>1.9803240740740739E-2</v>
      </c>
      <c r="I58" s="9" t="str">
        <f>IF(Data!I58&lt;&gt;"", Data!I58, "")</f>
        <v/>
      </c>
      <c r="J58" s="9" t="str">
        <f>IF(Data!J58&lt;&gt;"", Data!J58, "")</f>
        <v/>
      </c>
      <c r="K58" s="9" t="str">
        <f>IF(Data!K58&lt;&gt;"", Data!K58, "")</f>
        <v/>
      </c>
      <c r="L58" s="9" t="str">
        <f>IF(Data!L58&lt;&gt;"", Data!L58, "")</f>
        <v/>
      </c>
      <c r="M58" s="9" t="str">
        <f>IF(Data!M58&lt;&gt;"", Data!M58, "")</f>
        <v/>
      </c>
      <c r="N58" s="12"/>
      <c r="O58" s="9">
        <f t="shared" si="2"/>
        <v>1.9803240740740739E-2</v>
      </c>
      <c r="P58" s="12"/>
      <c r="Q58" s="15">
        <f t="shared" si="8"/>
        <v>70</v>
      </c>
      <c r="R58" s="16">
        <f t="shared" si="9"/>
        <v>2.1527777777777805E-2</v>
      </c>
      <c r="S58" s="16">
        <f t="shared" si="3"/>
        <v>1.7245370370370661E-3</v>
      </c>
      <c r="T58" s="11" t="str">
        <f t="shared" si="4"/>
        <v/>
      </c>
      <c r="U58" s="111"/>
      <c r="V58" t="str">
        <f t="shared" si="5"/>
        <v>Rob Wallace</v>
      </c>
    </row>
    <row r="59" spans="1:22" ht="15.75" x14ac:dyDescent="0.25">
      <c r="A59" t="str">
        <f>Data!A59</f>
        <v>Watson</v>
      </c>
      <c r="B59" t="str">
        <f>Data!B59</f>
        <v>Ross</v>
      </c>
      <c r="C59" s="7">
        <f>Data!C59</f>
        <v>28169</v>
      </c>
      <c r="D59" s="9" t="str">
        <f>IF(Data!D59&lt;&gt;"", Data!D59, "")</f>
        <v/>
      </c>
      <c r="E59" s="9" t="str">
        <f>IF(Data!E59&lt;&gt;"", Data!E59, "")</f>
        <v/>
      </c>
      <c r="F59" s="9">
        <f>IF(Data!F59&lt;&gt;"", Data!F59, "")</f>
        <v>1.6400462962962964E-2</v>
      </c>
      <c r="G59" s="9" t="str">
        <f>IF(Data!G59&lt;&gt;"", Data!G59, "")</f>
        <v/>
      </c>
      <c r="H59" s="9" t="str">
        <f>IF(Data!H59&lt;&gt;"", Data!H59, "")</f>
        <v/>
      </c>
      <c r="I59" s="9">
        <f>IF(Data!I59&lt;&gt;"", Data!I59, "")</f>
        <v>1.6574074074074074E-2</v>
      </c>
      <c r="J59" s="9" t="str">
        <f>IF(Data!J59&lt;&gt;"", Data!J59, "")</f>
        <v/>
      </c>
      <c r="K59" s="9" t="str">
        <f>IF(Data!K59&lt;&gt;"", Data!K59, "")</f>
        <v/>
      </c>
      <c r="L59" s="9" t="str">
        <f>IF(Data!L59&lt;&gt;"", Data!L59, "")</f>
        <v/>
      </c>
      <c r="M59" s="9" t="str">
        <f>IF(Data!M59&lt;&gt;"", Data!M59, "")</f>
        <v/>
      </c>
      <c r="N59" s="12"/>
      <c r="O59" s="9">
        <f t="shared" si="2"/>
        <v>1.6400462962962964E-2</v>
      </c>
      <c r="P59" s="12"/>
      <c r="Q59" s="15">
        <f t="shared" si="8"/>
        <v>40</v>
      </c>
      <c r="R59" s="16">
        <f t="shared" si="9"/>
        <v>1.7361111111111112E-2</v>
      </c>
      <c r="S59" s="16">
        <f t="shared" si="3"/>
        <v>9.6064814814814797E-4</v>
      </c>
      <c r="T59" s="11" t="str">
        <f t="shared" si="4"/>
        <v/>
      </c>
      <c r="U59" s="111"/>
      <c r="V59" t="str">
        <f t="shared" si="5"/>
        <v>Ross Watson</v>
      </c>
    </row>
    <row r="60" spans="1:22" ht="15.75" x14ac:dyDescent="0.25">
      <c r="A60" t="str">
        <f>Data!A60</f>
        <v>Williams</v>
      </c>
      <c r="B60" t="str">
        <f>Data!B60</f>
        <v>Alexander</v>
      </c>
      <c r="C60" s="7">
        <f>Data!C60</f>
        <v>30139</v>
      </c>
      <c r="D60" s="9" t="str">
        <f>IF(Data!D60&lt;&gt;"", Data!D60, "")</f>
        <v/>
      </c>
      <c r="E60" s="9">
        <f>IF(Data!E60&lt;&gt;"", Data!E60, "")</f>
        <v>1.5717592592592592E-2</v>
      </c>
      <c r="F60" s="9" t="str">
        <f>IF(Data!F60&lt;&gt;"", Data!F60, "")</f>
        <v/>
      </c>
      <c r="G60" s="9" t="str">
        <f>IF(Data!G60&lt;&gt;"", Data!G60, "")</f>
        <v/>
      </c>
      <c r="H60" s="9" t="str">
        <f>IF(Data!H60&lt;&gt;"", Data!H60, "")</f>
        <v/>
      </c>
      <c r="I60" s="9" t="str">
        <f>IF(Data!I60&lt;&gt;"", Data!I60, "")</f>
        <v/>
      </c>
      <c r="J60" s="9" t="str">
        <f>IF(Data!J60&lt;&gt;"", Data!J60, "")</f>
        <v/>
      </c>
      <c r="K60" s="9" t="str">
        <f>IF(Data!K60&lt;&gt;"", Data!K60, "")</f>
        <v/>
      </c>
      <c r="L60" s="9" t="str">
        <f>IF(Data!L60&lt;&gt;"", Data!L60, "")</f>
        <v/>
      </c>
      <c r="M60" s="9" t="str">
        <f>IF(Data!M60&lt;&gt;"", Data!M60, "")</f>
        <v/>
      </c>
      <c r="N60" s="12"/>
      <c r="O60" s="9">
        <f t="shared" si="2"/>
        <v>1.5717592592592592E-2</v>
      </c>
      <c r="P60" s="12"/>
      <c r="Q60" s="15">
        <f t="shared" si="8"/>
        <v>34</v>
      </c>
      <c r="R60" s="16" t="str">
        <f t="shared" si="9"/>
        <v/>
      </c>
      <c r="S60" s="16" t="str">
        <f t="shared" si="3"/>
        <v/>
      </c>
      <c r="T60" s="11" t="str">
        <f t="shared" si="4"/>
        <v/>
      </c>
      <c r="U60" s="111"/>
      <c r="V60" t="str">
        <f t="shared" si="5"/>
        <v>Alexander Williams</v>
      </c>
    </row>
    <row r="61" spans="1:22" ht="15.75" x14ac:dyDescent="0.25">
      <c r="A61" t="str">
        <f>Data!A61</f>
        <v>Williams</v>
      </c>
      <c r="B61" t="str">
        <f>Data!B61</f>
        <v>Darren</v>
      </c>
      <c r="C61" s="7">
        <f>Data!C61</f>
        <v>23711</v>
      </c>
      <c r="D61" s="9" t="str">
        <f>IF(Data!D61&lt;&gt;"", Data!D61, "")</f>
        <v/>
      </c>
      <c r="E61" s="9" t="str">
        <f>IF(Data!E61&lt;&gt;"", Data!E61, "")</f>
        <v/>
      </c>
      <c r="F61" s="9" t="str">
        <f>IF(Data!F61&lt;&gt;"", Data!F61, "")</f>
        <v/>
      </c>
      <c r="G61" s="9" t="str">
        <f>IF(Data!G61&lt;&gt;"", Data!G61, "")</f>
        <v/>
      </c>
      <c r="H61" s="9" t="str">
        <f>IF(Data!H61&lt;&gt;"", Data!H61, "")</f>
        <v/>
      </c>
      <c r="I61" s="9" t="str">
        <f>IF(Data!I61&lt;&gt;"", Data!I61, "")</f>
        <v/>
      </c>
      <c r="J61" s="9" t="str">
        <f>IF(Data!J61&lt;&gt;"", Data!J61, "")</f>
        <v/>
      </c>
      <c r="K61" s="9">
        <f>IF(Data!K61&lt;&gt;"", Data!K61, "")</f>
        <v>1.7557870370370373E-2</v>
      </c>
      <c r="L61" s="9">
        <f>IF(Data!L61&lt;&gt;"", Data!L61, "")</f>
        <v>1.7685185185185182E-2</v>
      </c>
      <c r="M61" s="9" t="str">
        <f>IF(Data!M61&lt;&gt;"", Data!M61, "")</f>
        <v/>
      </c>
      <c r="N61" s="12"/>
      <c r="O61" s="9">
        <f t="shared" si="2"/>
        <v>1.7557870370370373E-2</v>
      </c>
      <c r="P61" s="12"/>
      <c r="Q61" s="15">
        <f t="shared" si="8"/>
        <v>52</v>
      </c>
      <c r="R61" s="16">
        <f t="shared" si="9"/>
        <v>1.8912037037037054E-2</v>
      </c>
      <c r="S61" s="16">
        <f t="shared" si="3"/>
        <v>1.3541666666666806E-3</v>
      </c>
      <c r="T61" s="11" t="str">
        <f t="shared" si="4"/>
        <v/>
      </c>
      <c r="U61" s="111"/>
      <c r="V61" t="str">
        <f t="shared" si="5"/>
        <v>Darren Williams</v>
      </c>
    </row>
    <row r="62" spans="1:22" ht="15.75" x14ac:dyDescent="0.25">
      <c r="A62" t="str">
        <f>Data!A62</f>
        <v>Young</v>
      </c>
      <c r="B62" t="str">
        <f>Data!B62</f>
        <v>Ian</v>
      </c>
      <c r="C62" s="7">
        <f>Data!C62</f>
        <v>17340</v>
      </c>
      <c r="D62" s="9" t="str">
        <f>IF(Data!D62&lt;&gt;"", Data!D62, "")</f>
        <v/>
      </c>
      <c r="E62" s="9" t="str">
        <f>IF(Data!E62&lt;&gt;"", Data!E62, "")</f>
        <v/>
      </c>
      <c r="F62" s="9" t="str">
        <f>IF(Data!F62&lt;&gt;"", Data!F62, "")</f>
        <v/>
      </c>
      <c r="G62" s="9" t="str">
        <f>IF(Data!G62&lt;&gt;"", Data!G62, "")</f>
        <v/>
      </c>
      <c r="H62" s="9">
        <f>IF(Data!H62&lt;&gt;"", Data!H62, "")</f>
        <v>1.7407407407407406E-2</v>
      </c>
      <c r="I62" s="9" t="str">
        <f>IF(Data!I62&lt;&gt;"", Data!I62, "")</f>
        <v/>
      </c>
      <c r="J62" s="9" t="str">
        <f>IF(Data!J62&lt;&gt;"", Data!J62, "")</f>
        <v/>
      </c>
      <c r="K62" s="9" t="str">
        <f>IF(Data!K62&lt;&gt;"", Data!K62, "")</f>
        <v/>
      </c>
      <c r="L62" s="9" t="str">
        <f>IF(Data!L62&lt;&gt;"", Data!L62, "")</f>
        <v/>
      </c>
      <c r="M62" s="9">
        <f>IF(Data!M62&lt;&gt;"", Data!M62, "")</f>
        <v>1.6886574074074075E-2</v>
      </c>
      <c r="N62" s="12"/>
      <c r="O62" s="9">
        <f t="shared" si="2"/>
        <v>1.6886574074074075E-2</v>
      </c>
      <c r="P62" s="12"/>
      <c r="Q62" s="15">
        <f t="shared" si="8"/>
        <v>69</v>
      </c>
      <c r="R62" s="16">
        <f t="shared" si="9"/>
        <v>2.1377314814814842E-2</v>
      </c>
      <c r="S62" s="16">
        <f t="shared" si="3"/>
        <v>4.4907407407407673E-3</v>
      </c>
      <c r="T62" s="11" t="str">
        <f t="shared" si="4"/>
        <v>1st</v>
      </c>
      <c r="U62" s="111"/>
      <c r="V62" t="str">
        <f t="shared" si="5"/>
        <v>Ian Young</v>
      </c>
    </row>
    <row r="63" spans="1:22" x14ac:dyDescent="0.25">
      <c r="O63" s="9"/>
    </row>
    <row r="64" spans="1:22" x14ac:dyDescent="0.25">
      <c r="O64" s="9"/>
    </row>
    <row r="65" spans="15:19" x14ac:dyDescent="0.25">
      <c r="O65" s="9"/>
      <c r="R65" s="1" t="s">
        <v>122</v>
      </c>
      <c r="S65" s="9">
        <f>LARGE($S$5:$S$62,1)</f>
        <v>4.4907407407407673E-3</v>
      </c>
    </row>
    <row r="66" spans="15:19" x14ac:dyDescent="0.25">
      <c r="O66" s="9"/>
      <c r="R66" s="1" t="s">
        <v>123</v>
      </c>
      <c r="S66" s="9">
        <f>LARGE($S$5:$S$62,2)</f>
        <v>4.2129629629629878E-3</v>
      </c>
    </row>
    <row r="67" spans="15:19" x14ac:dyDescent="0.25">
      <c r="O67" s="9"/>
      <c r="R67" s="1" t="s">
        <v>124</v>
      </c>
      <c r="S67" s="9">
        <f>LARGE($S$5:$S$62,3)</f>
        <v>3.738425925925954E-3</v>
      </c>
    </row>
    <row r="70" spans="15:19" x14ac:dyDescent="0.25">
      <c r="O70" s="19" t="s">
        <v>150</v>
      </c>
    </row>
    <row r="71" spans="15:19" x14ac:dyDescent="0.25">
      <c r="O71" s="18" t="s">
        <v>151</v>
      </c>
      <c r="Q71" s="1">
        <f>SMALL(Q5:Q62,1)</f>
        <v>18</v>
      </c>
      <c r="R71" s="1" t="str">
        <f>IF(Q71&lt;MINAGE,"Check","OK")</f>
        <v>OK</v>
      </c>
    </row>
    <row r="72" spans="15:19" x14ac:dyDescent="0.25">
      <c r="O72" s="18" t="s">
        <v>152</v>
      </c>
      <c r="Q72" s="1">
        <f>LARGE(Q5:Q62,1)</f>
        <v>75</v>
      </c>
      <c r="R72" s="1" t="str">
        <f>IF(Q72&gt;MAXAGE,"Check","OK")</f>
        <v>OK</v>
      </c>
    </row>
    <row r="74" spans="15:19" x14ac:dyDescent="0.25">
      <c r="O74" s="18" t="s">
        <v>165</v>
      </c>
    </row>
    <row r="75" spans="15:19" x14ac:dyDescent="0.25">
      <c r="O75" s="18" t="s">
        <v>356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
  <sheetViews>
    <sheetView workbookViewId="0">
      <selection activeCell="D7" sqref="D7"/>
    </sheetView>
  </sheetViews>
  <sheetFormatPr defaultColWidth="8.85546875" defaultRowHeight="15" x14ac:dyDescent="0.25"/>
  <cols>
    <col min="2" max="2" width="17.42578125" bestFit="1" customWidth="1"/>
    <col min="3" max="3" width="4" customWidth="1"/>
    <col min="4" max="4" width="17.42578125" customWidth="1"/>
    <col min="5" max="5" width="17" customWidth="1"/>
    <col min="6" max="6" width="17.7109375" customWidth="1"/>
  </cols>
  <sheetData>
    <row r="2" spans="2:6" ht="18.75" x14ac:dyDescent="0.3">
      <c r="C2" s="6" t="s">
        <v>140</v>
      </c>
    </row>
    <row r="5" spans="2:6" x14ac:dyDescent="0.25">
      <c r="B5" s="2" t="s">
        <v>141</v>
      </c>
      <c r="C5" s="2"/>
      <c r="D5" s="3" t="s">
        <v>122</v>
      </c>
      <c r="E5" s="3" t="s">
        <v>123</v>
      </c>
      <c r="F5" s="3" t="s">
        <v>124</v>
      </c>
    </row>
    <row r="7" spans="2:6" x14ac:dyDescent="0.25">
      <c r="B7" t="s">
        <v>121</v>
      </c>
      <c r="D7" s="1" t="str">
        <f>VLOOKUP(D5,FastestTable,11,FALSE)</f>
        <v>Ed Brown</v>
      </c>
      <c r="E7" s="1" t="str">
        <f>VLOOKUP(E5,FastestTable,11,FALSE)</f>
        <v>Oscar Patterson</v>
      </c>
      <c r="F7" s="1" t="str">
        <f>VLOOKUP(F5,FastestTable,11,FALSE)</f>
        <v>Tom Lawrence</v>
      </c>
    </row>
    <row r="8" spans="2:6" x14ac:dyDescent="0.25">
      <c r="B8" t="s">
        <v>142</v>
      </c>
      <c r="D8" s="1" t="str">
        <f>VLOOKUP(D5,Average4Table,6,FALSE)</f>
        <v>David Armitage</v>
      </c>
      <c r="E8" s="1" t="str">
        <f>VLOOKUP(E5,Average4Table,6,FALSE)</f>
        <v>Richard Allen</v>
      </c>
      <c r="F8" s="1" t="str">
        <f>VLOOKUP(F5,Average4Table,6,FALSE)</f>
        <v>Matthew Hall</v>
      </c>
    </row>
    <row r="9" spans="2:6" x14ac:dyDescent="0.25">
      <c r="B9" t="s">
        <v>143</v>
      </c>
      <c r="D9" s="1" t="str">
        <f>VLOOKUP(D5,Average6Table,3,FALSE)</f>
        <v>David Armitage</v>
      </c>
      <c r="E9" s="1" t="str">
        <f>VLOOKUP(E5,Average6Table,3,FALSE)</f>
        <v>Matthew Hall</v>
      </c>
      <c r="F9" s="1" t="str">
        <f>VLOOKUP(F5,Average6Table,3,FALSE)</f>
        <v>Mark Charlton</v>
      </c>
    </row>
    <row r="10" spans="2:6" x14ac:dyDescent="0.25">
      <c r="B10" t="s">
        <v>133</v>
      </c>
      <c r="D10" s="1" t="str">
        <f>VLOOKUP(D5,VetsTable,3,FALSE)</f>
        <v>Ian Young</v>
      </c>
      <c r="E10" s="1" t="str">
        <f>VLOOKUP(E5,VetsTable,3,FALSE)</f>
        <v>Rupert Clarke</v>
      </c>
      <c r="F10" s="1" t="str">
        <f>VLOOKUP(F5,VetsTable,3,FALSE)</f>
        <v>Lucas Cranfield</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7"/>
  <sheetViews>
    <sheetView tabSelected="1" topLeftCell="A43" zoomScaleNormal="100" workbookViewId="0">
      <selection activeCell="D75" sqref="D75"/>
    </sheetView>
  </sheetViews>
  <sheetFormatPr defaultColWidth="8.85546875" defaultRowHeight="12.75" x14ac:dyDescent="0.2"/>
  <cols>
    <col min="1" max="1" width="8.85546875" style="44"/>
    <col min="2" max="2" width="8.85546875" style="100"/>
    <col min="3" max="3" width="8.85546875" style="44"/>
    <col min="4" max="4" width="66.42578125" style="44" customWidth="1"/>
    <col min="5" max="6" width="8.85546875" style="44"/>
    <col min="7" max="7" width="48.85546875" style="44" customWidth="1"/>
    <col min="8" max="8" width="8.85546875" style="44"/>
    <col min="9" max="9" width="10.42578125" style="44" bestFit="1" customWidth="1"/>
    <col min="10" max="223" width="8.85546875" style="44"/>
    <col min="224" max="224" width="9.7109375" style="44" customWidth="1"/>
    <col min="225" max="225" width="8.85546875" style="44"/>
    <col min="226" max="226" width="13.140625" style="44" customWidth="1"/>
    <col min="227" max="227" width="8.85546875" style="44"/>
    <col min="228" max="228" width="28" style="44" customWidth="1"/>
    <col min="229" max="229" width="8.85546875" style="44"/>
    <col min="230" max="230" width="39.42578125" style="44" customWidth="1"/>
    <col min="231" max="258" width="8.85546875" style="44"/>
    <col min="259" max="259" width="66.42578125" style="44" customWidth="1"/>
    <col min="260" max="261" width="8.85546875" style="44"/>
    <col min="262" max="262" width="48.85546875" style="44" customWidth="1"/>
    <col min="263" max="263" width="8.85546875" style="44"/>
    <col min="264" max="264" width="11.7109375" style="44" customWidth="1"/>
    <col min="265" max="265" width="10.42578125" style="44" bestFit="1" customWidth="1"/>
    <col min="266" max="479" width="8.85546875" style="44"/>
    <col min="480" max="480" width="9.7109375" style="44" customWidth="1"/>
    <col min="481" max="481" width="8.85546875" style="44"/>
    <col min="482" max="482" width="13.140625" style="44" customWidth="1"/>
    <col min="483" max="483" width="8.85546875" style="44"/>
    <col min="484" max="484" width="28" style="44" customWidth="1"/>
    <col min="485" max="485" width="8.85546875" style="44"/>
    <col min="486" max="486" width="39.42578125" style="44" customWidth="1"/>
    <col min="487" max="514" width="8.85546875" style="44"/>
    <col min="515" max="515" width="66.42578125" style="44" customWidth="1"/>
    <col min="516" max="517" width="8.85546875" style="44"/>
    <col min="518" max="518" width="48.85546875" style="44" customWidth="1"/>
    <col min="519" max="519" width="8.85546875" style="44"/>
    <col min="520" max="520" width="11.7109375" style="44" customWidth="1"/>
    <col min="521" max="521" width="10.42578125" style="44" bestFit="1" customWidth="1"/>
    <col min="522" max="735" width="8.85546875" style="44"/>
    <col min="736" max="736" width="9.7109375" style="44" customWidth="1"/>
    <col min="737" max="737" width="8.85546875" style="44"/>
    <col min="738" max="738" width="13.140625" style="44" customWidth="1"/>
    <col min="739" max="739" width="8.85546875" style="44"/>
    <col min="740" max="740" width="28" style="44" customWidth="1"/>
    <col min="741" max="741" width="8.85546875" style="44"/>
    <col min="742" max="742" width="39.42578125" style="44" customWidth="1"/>
    <col min="743" max="770" width="8.85546875" style="44"/>
    <col min="771" max="771" width="66.42578125" style="44" customWidth="1"/>
    <col min="772" max="773" width="8.85546875" style="44"/>
    <col min="774" max="774" width="48.85546875" style="44" customWidth="1"/>
    <col min="775" max="775" width="8.85546875" style="44"/>
    <col min="776" max="776" width="11.7109375" style="44" customWidth="1"/>
    <col min="777" max="777" width="10.42578125" style="44" bestFit="1" customWidth="1"/>
    <col min="778" max="991" width="8.85546875" style="44"/>
    <col min="992" max="992" width="9.7109375" style="44" customWidth="1"/>
    <col min="993" max="993" width="8.85546875" style="44"/>
    <col min="994" max="994" width="13.140625" style="44" customWidth="1"/>
    <col min="995" max="995" width="8.85546875" style="44"/>
    <col min="996" max="996" width="28" style="44" customWidth="1"/>
    <col min="997" max="997" width="8.85546875" style="44"/>
    <col min="998" max="998" width="39.42578125" style="44" customWidth="1"/>
    <col min="999" max="1026" width="8.85546875" style="44"/>
    <col min="1027" max="1027" width="66.42578125" style="44" customWidth="1"/>
    <col min="1028" max="1029" width="8.85546875" style="44"/>
    <col min="1030" max="1030" width="48.85546875" style="44" customWidth="1"/>
    <col min="1031" max="1031" width="8.85546875" style="44"/>
    <col min="1032" max="1032" width="11.7109375" style="44" customWidth="1"/>
    <col min="1033" max="1033" width="10.42578125" style="44" bestFit="1" customWidth="1"/>
    <col min="1034" max="1247" width="8.85546875" style="44"/>
    <col min="1248" max="1248" width="9.7109375" style="44" customWidth="1"/>
    <col min="1249" max="1249" width="8.85546875" style="44"/>
    <col min="1250" max="1250" width="13.140625" style="44" customWidth="1"/>
    <col min="1251" max="1251" width="8.85546875" style="44"/>
    <col min="1252" max="1252" width="28" style="44" customWidth="1"/>
    <col min="1253" max="1253" width="8.85546875" style="44"/>
    <col min="1254" max="1254" width="39.42578125" style="44" customWidth="1"/>
    <col min="1255" max="1282" width="8.85546875" style="44"/>
    <col min="1283" max="1283" width="66.42578125" style="44" customWidth="1"/>
    <col min="1284" max="1285" width="8.85546875" style="44"/>
    <col min="1286" max="1286" width="48.85546875" style="44" customWidth="1"/>
    <col min="1287" max="1287" width="8.85546875" style="44"/>
    <col min="1288" max="1288" width="11.7109375" style="44" customWidth="1"/>
    <col min="1289" max="1289" width="10.42578125" style="44" bestFit="1" customWidth="1"/>
    <col min="1290" max="1503" width="8.85546875" style="44"/>
    <col min="1504" max="1504" width="9.7109375" style="44" customWidth="1"/>
    <col min="1505" max="1505" width="8.85546875" style="44"/>
    <col min="1506" max="1506" width="13.140625" style="44" customWidth="1"/>
    <col min="1507" max="1507" width="8.85546875" style="44"/>
    <col min="1508" max="1508" width="28" style="44" customWidth="1"/>
    <col min="1509" max="1509" width="8.85546875" style="44"/>
    <col min="1510" max="1510" width="39.42578125" style="44" customWidth="1"/>
    <col min="1511" max="1538" width="8.85546875" style="44"/>
    <col min="1539" max="1539" width="66.42578125" style="44" customWidth="1"/>
    <col min="1540" max="1541" width="8.85546875" style="44"/>
    <col min="1542" max="1542" width="48.85546875" style="44" customWidth="1"/>
    <col min="1543" max="1543" width="8.85546875" style="44"/>
    <col min="1544" max="1544" width="11.7109375" style="44" customWidth="1"/>
    <col min="1545" max="1545" width="10.42578125" style="44" bestFit="1" customWidth="1"/>
    <col min="1546" max="1759" width="8.85546875" style="44"/>
    <col min="1760" max="1760" width="9.7109375" style="44" customWidth="1"/>
    <col min="1761" max="1761" width="8.85546875" style="44"/>
    <col min="1762" max="1762" width="13.140625" style="44" customWidth="1"/>
    <col min="1763" max="1763" width="8.85546875" style="44"/>
    <col min="1764" max="1764" width="28" style="44" customWidth="1"/>
    <col min="1765" max="1765" width="8.85546875" style="44"/>
    <col min="1766" max="1766" width="39.42578125" style="44" customWidth="1"/>
    <col min="1767" max="1794" width="8.85546875" style="44"/>
    <col min="1795" max="1795" width="66.42578125" style="44" customWidth="1"/>
    <col min="1796" max="1797" width="8.85546875" style="44"/>
    <col min="1798" max="1798" width="48.85546875" style="44" customWidth="1"/>
    <col min="1799" max="1799" width="8.85546875" style="44"/>
    <col min="1800" max="1800" width="11.7109375" style="44" customWidth="1"/>
    <col min="1801" max="1801" width="10.42578125" style="44" bestFit="1" customWidth="1"/>
    <col min="1802" max="2015" width="8.85546875" style="44"/>
    <col min="2016" max="2016" width="9.7109375" style="44" customWidth="1"/>
    <col min="2017" max="2017" width="8.85546875" style="44"/>
    <col min="2018" max="2018" width="13.140625" style="44" customWidth="1"/>
    <col min="2019" max="2019" width="8.85546875" style="44"/>
    <col min="2020" max="2020" width="28" style="44" customWidth="1"/>
    <col min="2021" max="2021" width="8.85546875" style="44"/>
    <col min="2022" max="2022" width="39.42578125" style="44" customWidth="1"/>
    <col min="2023" max="2050" width="8.85546875" style="44"/>
    <col min="2051" max="2051" width="66.42578125" style="44" customWidth="1"/>
    <col min="2052" max="2053" width="8.85546875" style="44"/>
    <col min="2054" max="2054" width="48.85546875" style="44" customWidth="1"/>
    <col min="2055" max="2055" width="8.85546875" style="44"/>
    <col min="2056" max="2056" width="11.7109375" style="44" customWidth="1"/>
    <col min="2057" max="2057" width="10.42578125" style="44" bestFit="1" customWidth="1"/>
    <col min="2058" max="2271" width="8.85546875" style="44"/>
    <col min="2272" max="2272" width="9.7109375" style="44" customWidth="1"/>
    <col min="2273" max="2273" width="8.85546875" style="44"/>
    <col min="2274" max="2274" width="13.140625" style="44" customWidth="1"/>
    <col min="2275" max="2275" width="8.85546875" style="44"/>
    <col min="2276" max="2276" width="28" style="44" customWidth="1"/>
    <col min="2277" max="2277" width="8.85546875" style="44"/>
    <col min="2278" max="2278" width="39.42578125" style="44" customWidth="1"/>
    <col min="2279" max="2306" width="8.85546875" style="44"/>
    <col min="2307" max="2307" width="66.42578125" style="44" customWidth="1"/>
    <col min="2308" max="2309" width="8.85546875" style="44"/>
    <col min="2310" max="2310" width="48.85546875" style="44" customWidth="1"/>
    <col min="2311" max="2311" width="8.85546875" style="44"/>
    <col min="2312" max="2312" width="11.7109375" style="44" customWidth="1"/>
    <col min="2313" max="2313" width="10.42578125" style="44" bestFit="1" customWidth="1"/>
    <col min="2314" max="2527" width="8.85546875" style="44"/>
    <col min="2528" max="2528" width="9.7109375" style="44" customWidth="1"/>
    <col min="2529" max="2529" width="8.85546875" style="44"/>
    <col min="2530" max="2530" width="13.140625" style="44" customWidth="1"/>
    <col min="2531" max="2531" width="8.85546875" style="44"/>
    <col min="2532" max="2532" width="28" style="44" customWidth="1"/>
    <col min="2533" max="2533" width="8.85546875" style="44"/>
    <col min="2534" max="2534" width="39.42578125" style="44" customWidth="1"/>
    <col min="2535" max="2562" width="8.85546875" style="44"/>
    <col min="2563" max="2563" width="66.42578125" style="44" customWidth="1"/>
    <col min="2564" max="2565" width="8.85546875" style="44"/>
    <col min="2566" max="2566" width="48.85546875" style="44" customWidth="1"/>
    <col min="2567" max="2567" width="8.85546875" style="44"/>
    <col min="2568" max="2568" width="11.7109375" style="44" customWidth="1"/>
    <col min="2569" max="2569" width="10.42578125" style="44" bestFit="1" customWidth="1"/>
    <col min="2570" max="2783" width="8.85546875" style="44"/>
    <col min="2784" max="2784" width="9.7109375" style="44" customWidth="1"/>
    <col min="2785" max="2785" width="8.85546875" style="44"/>
    <col min="2786" max="2786" width="13.140625" style="44" customWidth="1"/>
    <col min="2787" max="2787" width="8.85546875" style="44"/>
    <col min="2788" max="2788" width="28" style="44" customWidth="1"/>
    <col min="2789" max="2789" width="8.85546875" style="44"/>
    <col min="2790" max="2790" width="39.42578125" style="44" customWidth="1"/>
    <col min="2791" max="2818" width="8.85546875" style="44"/>
    <col min="2819" max="2819" width="66.42578125" style="44" customWidth="1"/>
    <col min="2820" max="2821" width="8.85546875" style="44"/>
    <col min="2822" max="2822" width="48.85546875" style="44" customWidth="1"/>
    <col min="2823" max="2823" width="8.85546875" style="44"/>
    <col min="2824" max="2824" width="11.7109375" style="44" customWidth="1"/>
    <col min="2825" max="2825" width="10.42578125" style="44" bestFit="1" customWidth="1"/>
    <col min="2826" max="3039" width="8.85546875" style="44"/>
    <col min="3040" max="3040" width="9.7109375" style="44" customWidth="1"/>
    <col min="3041" max="3041" width="8.85546875" style="44"/>
    <col min="3042" max="3042" width="13.140625" style="44" customWidth="1"/>
    <col min="3043" max="3043" width="8.85546875" style="44"/>
    <col min="3044" max="3044" width="28" style="44" customWidth="1"/>
    <col min="3045" max="3045" width="8.85546875" style="44"/>
    <col min="3046" max="3046" width="39.42578125" style="44" customWidth="1"/>
    <col min="3047" max="3074" width="8.85546875" style="44"/>
    <col min="3075" max="3075" width="66.42578125" style="44" customWidth="1"/>
    <col min="3076" max="3077" width="8.85546875" style="44"/>
    <col min="3078" max="3078" width="48.85546875" style="44" customWidth="1"/>
    <col min="3079" max="3079" width="8.85546875" style="44"/>
    <col min="3080" max="3080" width="11.7109375" style="44" customWidth="1"/>
    <col min="3081" max="3081" width="10.42578125" style="44" bestFit="1" customWidth="1"/>
    <col min="3082" max="3295" width="8.85546875" style="44"/>
    <col min="3296" max="3296" width="9.7109375" style="44" customWidth="1"/>
    <col min="3297" max="3297" width="8.85546875" style="44"/>
    <col min="3298" max="3298" width="13.140625" style="44" customWidth="1"/>
    <col min="3299" max="3299" width="8.85546875" style="44"/>
    <col min="3300" max="3300" width="28" style="44" customWidth="1"/>
    <col min="3301" max="3301" width="8.85546875" style="44"/>
    <col min="3302" max="3302" width="39.42578125" style="44" customWidth="1"/>
    <col min="3303" max="3330" width="8.85546875" style="44"/>
    <col min="3331" max="3331" width="66.42578125" style="44" customWidth="1"/>
    <col min="3332" max="3333" width="8.85546875" style="44"/>
    <col min="3334" max="3334" width="48.85546875" style="44" customWidth="1"/>
    <col min="3335" max="3335" width="8.85546875" style="44"/>
    <col min="3336" max="3336" width="11.7109375" style="44" customWidth="1"/>
    <col min="3337" max="3337" width="10.42578125" style="44" bestFit="1" customWidth="1"/>
    <col min="3338" max="3551" width="8.85546875" style="44"/>
    <col min="3552" max="3552" width="9.7109375" style="44" customWidth="1"/>
    <col min="3553" max="3553" width="8.85546875" style="44"/>
    <col min="3554" max="3554" width="13.140625" style="44" customWidth="1"/>
    <col min="3555" max="3555" width="8.85546875" style="44"/>
    <col min="3556" max="3556" width="28" style="44" customWidth="1"/>
    <col min="3557" max="3557" width="8.85546875" style="44"/>
    <col min="3558" max="3558" width="39.42578125" style="44" customWidth="1"/>
    <col min="3559" max="3586" width="8.85546875" style="44"/>
    <col min="3587" max="3587" width="66.42578125" style="44" customWidth="1"/>
    <col min="3588" max="3589" width="8.85546875" style="44"/>
    <col min="3590" max="3590" width="48.85546875" style="44" customWidth="1"/>
    <col min="3591" max="3591" width="8.85546875" style="44"/>
    <col min="3592" max="3592" width="11.7109375" style="44" customWidth="1"/>
    <col min="3593" max="3593" width="10.42578125" style="44" bestFit="1" customWidth="1"/>
    <col min="3594" max="3807" width="8.85546875" style="44"/>
    <col min="3808" max="3808" width="9.7109375" style="44" customWidth="1"/>
    <col min="3809" max="3809" width="8.85546875" style="44"/>
    <col min="3810" max="3810" width="13.140625" style="44" customWidth="1"/>
    <col min="3811" max="3811" width="8.85546875" style="44"/>
    <col min="3812" max="3812" width="28" style="44" customWidth="1"/>
    <col min="3813" max="3813" width="8.85546875" style="44"/>
    <col min="3814" max="3814" width="39.42578125" style="44" customWidth="1"/>
    <col min="3815" max="3842" width="8.85546875" style="44"/>
    <col min="3843" max="3843" width="66.42578125" style="44" customWidth="1"/>
    <col min="3844" max="3845" width="8.85546875" style="44"/>
    <col min="3846" max="3846" width="48.85546875" style="44" customWidth="1"/>
    <col min="3847" max="3847" width="8.85546875" style="44"/>
    <col min="3848" max="3848" width="11.7109375" style="44" customWidth="1"/>
    <col min="3849" max="3849" width="10.42578125" style="44" bestFit="1" customWidth="1"/>
    <col min="3850" max="4063" width="8.85546875" style="44"/>
    <col min="4064" max="4064" width="9.7109375" style="44" customWidth="1"/>
    <col min="4065" max="4065" width="8.85546875" style="44"/>
    <col min="4066" max="4066" width="13.140625" style="44" customWidth="1"/>
    <col min="4067" max="4067" width="8.85546875" style="44"/>
    <col min="4068" max="4068" width="28" style="44" customWidth="1"/>
    <col min="4069" max="4069" width="8.85546875" style="44"/>
    <col min="4070" max="4070" width="39.42578125" style="44" customWidth="1"/>
    <col min="4071" max="4098" width="8.85546875" style="44"/>
    <col min="4099" max="4099" width="66.42578125" style="44" customWidth="1"/>
    <col min="4100" max="4101" width="8.85546875" style="44"/>
    <col min="4102" max="4102" width="48.85546875" style="44" customWidth="1"/>
    <col min="4103" max="4103" width="8.85546875" style="44"/>
    <col min="4104" max="4104" width="11.7109375" style="44" customWidth="1"/>
    <col min="4105" max="4105" width="10.42578125" style="44" bestFit="1" customWidth="1"/>
    <col min="4106" max="4319" width="8.85546875" style="44"/>
    <col min="4320" max="4320" width="9.7109375" style="44" customWidth="1"/>
    <col min="4321" max="4321" width="8.85546875" style="44"/>
    <col min="4322" max="4322" width="13.140625" style="44" customWidth="1"/>
    <col min="4323" max="4323" width="8.85546875" style="44"/>
    <col min="4324" max="4324" width="28" style="44" customWidth="1"/>
    <col min="4325" max="4325" width="8.85546875" style="44"/>
    <col min="4326" max="4326" width="39.42578125" style="44" customWidth="1"/>
    <col min="4327" max="4354" width="8.85546875" style="44"/>
    <col min="4355" max="4355" width="66.42578125" style="44" customWidth="1"/>
    <col min="4356" max="4357" width="8.85546875" style="44"/>
    <col min="4358" max="4358" width="48.85546875" style="44" customWidth="1"/>
    <col min="4359" max="4359" width="8.85546875" style="44"/>
    <col min="4360" max="4360" width="11.7109375" style="44" customWidth="1"/>
    <col min="4361" max="4361" width="10.42578125" style="44" bestFit="1" customWidth="1"/>
    <col min="4362" max="4575" width="8.85546875" style="44"/>
    <col min="4576" max="4576" width="9.7109375" style="44" customWidth="1"/>
    <col min="4577" max="4577" width="8.85546875" style="44"/>
    <col min="4578" max="4578" width="13.140625" style="44" customWidth="1"/>
    <col min="4579" max="4579" width="8.85546875" style="44"/>
    <col min="4580" max="4580" width="28" style="44" customWidth="1"/>
    <col min="4581" max="4581" width="8.85546875" style="44"/>
    <col min="4582" max="4582" width="39.42578125" style="44" customWidth="1"/>
    <col min="4583" max="4610" width="8.85546875" style="44"/>
    <col min="4611" max="4611" width="66.42578125" style="44" customWidth="1"/>
    <col min="4612" max="4613" width="8.85546875" style="44"/>
    <col min="4614" max="4614" width="48.85546875" style="44" customWidth="1"/>
    <col min="4615" max="4615" width="8.85546875" style="44"/>
    <col min="4616" max="4616" width="11.7109375" style="44" customWidth="1"/>
    <col min="4617" max="4617" width="10.42578125" style="44" bestFit="1" customWidth="1"/>
    <col min="4618" max="4831" width="8.85546875" style="44"/>
    <col min="4832" max="4832" width="9.7109375" style="44" customWidth="1"/>
    <col min="4833" max="4833" width="8.85546875" style="44"/>
    <col min="4834" max="4834" width="13.140625" style="44" customWidth="1"/>
    <col min="4835" max="4835" width="8.85546875" style="44"/>
    <col min="4836" max="4836" width="28" style="44" customWidth="1"/>
    <col min="4837" max="4837" width="8.85546875" style="44"/>
    <col min="4838" max="4838" width="39.42578125" style="44" customWidth="1"/>
    <col min="4839" max="4866" width="8.85546875" style="44"/>
    <col min="4867" max="4867" width="66.42578125" style="44" customWidth="1"/>
    <col min="4868" max="4869" width="8.85546875" style="44"/>
    <col min="4870" max="4870" width="48.85546875" style="44" customWidth="1"/>
    <col min="4871" max="4871" width="8.85546875" style="44"/>
    <col min="4872" max="4872" width="11.7109375" style="44" customWidth="1"/>
    <col min="4873" max="4873" width="10.42578125" style="44" bestFit="1" customWidth="1"/>
    <col min="4874" max="5087" width="8.85546875" style="44"/>
    <col min="5088" max="5088" width="9.7109375" style="44" customWidth="1"/>
    <col min="5089" max="5089" width="8.85546875" style="44"/>
    <col min="5090" max="5090" width="13.140625" style="44" customWidth="1"/>
    <col min="5091" max="5091" width="8.85546875" style="44"/>
    <col min="5092" max="5092" width="28" style="44" customWidth="1"/>
    <col min="5093" max="5093" width="8.85546875" style="44"/>
    <col min="5094" max="5094" width="39.42578125" style="44" customWidth="1"/>
    <col min="5095" max="5122" width="8.85546875" style="44"/>
    <col min="5123" max="5123" width="66.42578125" style="44" customWidth="1"/>
    <col min="5124" max="5125" width="8.85546875" style="44"/>
    <col min="5126" max="5126" width="48.85546875" style="44" customWidth="1"/>
    <col min="5127" max="5127" width="8.85546875" style="44"/>
    <col min="5128" max="5128" width="11.7109375" style="44" customWidth="1"/>
    <col min="5129" max="5129" width="10.42578125" style="44" bestFit="1" customWidth="1"/>
    <col min="5130" max="5343" width="8.85546875" style="44"/>
    <col min="5344" max="5344" width="9.7109375" style="44" customWidth="1"/>
    <col min="5345" max="5345" width="8.85546875" style="44"/>
    <col min="5346" max="5346" width="13.140625" style="44" customWidth="1"/>
    <col min="5347" max="5347" width="8.85546875" style="44"/>
    <col min="5348" max="5348" width="28" style="44" customWidth="1"/>
    <col min="5349" max="5349" width="8.85546875" style="44"/>
    <col min="5350" max="5350" width="39.42578125" style="44" customWidth="1"/>
    <col min="5351" max="5378" width="8.85546875" style="44"/>
    <col min="5379" max="5379" width="66.42578125" style="44" customWidth="1"/>
    <col min="5380" max="5381" width="8.85546875" style="44"/>
    <col min="5382" max="5382" width="48.85546875" style="44" customWidth="1"/>
    <col min="5383" max="5383" width="8.85546875" style="44"/>
    <col min="5384" max="5384" width="11.7109375" style="44" customWidth="1"/>
    <col min="5385" max="5385" width="10.42578125" style="44" bestFit="1" customWidth="1"/>
    <col min="5386" max="5599" width="8.85546875" style="44"/>
    <col min="5600" max="5600" width="9.7109375" style="44" customWidth="1"/>
    <col min="5601" max="5601" width="8.85546875" style="44"/>
    <col min="5602" max="5602" width="13.140625" style="44" customWidth="1"/>
    <col min="5603" max="5603" width="8.85546875" style="44"/>
    <col min="5604" max="5604" width="28" style="44" customWidth="1"/>
    <col min="5605" max="5605" width="8.85546875" style="44"/>
    <col min="5606" max="5606" width="39.42578125" style="44" customWidth="1"/>
    <col min="5607" max="5634" width="8.85546875" style="44"/>
    <col min="5635" max="5635" width="66.42578125" style="44" customWidth="1"/>
    <col min="5636" max="5637" width="8.85546875" style="44"/>
    <col min="5638" max="5638" width="48.85546875" style="44" customWidth="1"/>
    <col min="5639" max="5639" width="8.85546875" style="44"/>
    <col min="5640" max="5640" width="11.7109375" style="44" customWidth="1"/>
    <col min="5641" max="5641" width="10.42578125" style="44" bestFit="1" customWidth="1"/>
    <col min="5642" max="5855" width="8.85546875" style="44"/>
    <col min="5856" max="5856" width="9.7109375" style="44" customWidth="1"/>
    <col min="5857" max="5857" width="8.85546875" style="44"/>
    <col min="5858" max="5858" width="13.140625" style="44" customWidth="1"/>
    <col min="5859" max="5859" width="8.85546875" style="44"/>
    <col min="5860" max="5860" width="28" style="44" customWidth="1"/>
    <col min="5861" max="5861" width="8.85546875" style="44"/>
    <col min="5862" max="5862" width="39.42578125" style="44" customWidth="1"/>
    <col min="5863" max="5890" width="8.85546875" style="44"/>
    <col min="5891" max="5891" width="66.42578125" style="44" customWidth="1"/>
    <col min="5892" max="5893" width="8.85546875" style="44"/>
    <col min="5894" max="5894" width="48.85546875" style="44" customWidth="1"/>
    <col min="5895" max="5895" width="8.85546875" style="44"/>
    <col min="5896" max="5896" width="11.7109375" style="44" customWidth="1"/>
    <col min="5897" max="5897" width="10.42578125" style="44" bestFit="1" customWidth="1"/>
    <col min="5898" max="6111" width="8.85546875" style="44"/>
    <col min="6112" max="6112" width="9.7109375" style="44" customWidth="1"/>
    <col min="6113" max="6113" width="8.85546875" style="44"/>
    <col min="6114" max="6114" width="13.140625" style="44" customWidth="1"/>
    <col min="6115" max="6115" width="8.85546875" style="44"/>
    <col min="6116" max="6116" width="28" style="44" customWidth="1"/>
    <col min="6117" max="6117" width="8.85546875" style="44"/>
    <col min="6118" max="6118" width="39.42578125" style="44" customWidth="1"/>
    <col min="6119" max="6146" width="8.85546875" style="44"/>
    <col min="6147" max="6147" width="66.42578125" style="44" customWidth="1"/>
    <col min="6148" max="6149" width="8.85546875" style="44"/>
    <col min="6150" max="6150" width="48.85546875" style="44" customWidth="1"/>
    <col min="6151" max="6151" width="8.85546875" style="44"/>
    <col min="6152" max="6152" width="11.7109375" style="44" customWidth="1"/>
    <col min="6153" max="6153" width="10.42578125" style="44" bestFit="1" customWidth="1"/>
    <col min="6154" max="6367" width="8.85546875" style="44"/>
    <col min="6368" max="6368" width="9.7109375" style="44" customWidth="1"/>
    <col min="6369" max="6369" width="8.85546875" style="44"/>
    <col min="6370" max="6370" width="13.140625" style="44" customWidth="1"/>
    <col min="6371" max="6371" width="8.85546875" style="44"/>
    <col min="6372" max="6372" width="28" style="44" customWidth="1"/>
    <col min="6373" max="6373" width="8.85546875" style="44"/>
    <col min="6374" max="6374" width="39.42578125" style="44" customWidth="1"/>
    <col min="6375" max="6402" width="8.85546875" style="44"/>
    <col min="6403" max="6403" width="66.42578125" style="44" customWidth="1"/>
    <col min="6404" max="6405" width="8.85546875" style="44"/>
    <col min="6406" max="6406" width="48.85546875" style="44" customWidth="1"/>
    <col min="6407" max="6407" width="8.85546875" style="44"/>
    <col min="6408" max="6408" width="11.7109375" style="44" customWidth="1"/>
    <col min="6409" max="6409" width="10.42578125" style="44" bestFit="1" customWidth="1"/>
    <col min="6410" max="6623" width="8.85546875" style="44"/>
    <col min="6624" max="6624" width="9.7109375" style="44" customWidth="1"/>
    <col min="6625" max="6625" width="8.85546875" style="44"/>
    <col min="6626" max="6626" width="13.140625" style="44" customWidth="1"/>
    <col min="6627" max="6627" width="8.85546875" style="44"/>
    <col min="6628" max="6628" width="28" style="44" customWidth="1"/>
    <col min="6629" max="6629" width="8.85546875" style="44"/>
    <col min="6630" max="6630" width="39.42578125" style="44" customWidth="1"/>
    <col min="6631" max="6658" width="8.85546875" style="44"/>
    <col min="6659" max="6659" width="66.42578125" style="44" customWidth="1"/>
    <col min="6660" max="6661" width="8.85546875" style="44"/>
    <col min="6662" max="6662" width="48.85546875" style="44" customWidth="1"/>
    <col min="6663" max="6663" width="8.85546875" style="44"/>
    <col min="6664" max="6664" width="11.7109375" style="44" customWidth="1"/>
    <col min="6665" max="6665" width="10.42578125" style="44" bestFit="1" customWidth="1"/>
    <col min="6666" max="6879" width="8.85546875" style="44"/>
    <col min="6880" max="6880" width="9.7109375" style="44" customWidth="1"/>
    <col min="6881" max="6881" width="8.85546875" style="44"/>
    <col min="6882" max="6882" width="13.140625" style="44" customWidth="1"/>
    <col min="6883" max="6883" width="8.85546875" style="44"/>
    <col min="6884" max="6884" width="28" style="44" customWidth="1"/>
    <col min="6885" max="6885" width="8.85546875" style="44"/>
    <col min="6886" max="6886" width="39.42578125" style="44" customWidth="1"/>
    <col min="6887" max="6914" width="8.85546875" style="44"/>
    <col min="6915" max="6915" width="66.42578125" style="44" customWidth="1"/>
    <col min="6916" max="6917" width="8.85546875" style="44"/>
    <col min="6918" max="6918" width="48.85546875" style="44" customWidth="1"/>
    <col min="6919" max="6919" width="8.85546875" style="44"/>
    <col min="6920" max="6920" width="11.7109375" style="44" customWidth="1"/>
    <col min="6921" max="6921" width="10.42578125" style="44" bestFit="1" customWidth="1"/>
    <col min="6922" max="7135" width="8.85546875" style="44"/>
    <col min="7136" max="7136" width="9.7109375" style="44" customWidth="1"/>
    <col min="7137" max="7137" width="8.85546875" style="44"/>
    <col min="7138" max="7138" width="13.140625" style="44" customWidth="1"/>
    <col min="7139" max="7139" width="8.85546875" style="44"/>
    <col min="7140" max="7140" width="28" style="44" customWidth="1"/>
    <col min="7141" max="7141" width="8.85546875" style="44"/>
    <col min="7142" max="7142" width="39.42578125" style="44" customWidth="1"/>
    <col min="7143" max="7170" width="8.85546875" style="44"/>
    <col min="7171" max="7171" width="66.42578125" style="44" customWidth="1"/>
    <col min="7172" max="7173" width="8.85546875" style="44"/>
    <col min="7174" max="7174" width="48.85546875" style="44" customWidth="1"/>
    <col min="7175" max="7175" width="8.85546875" style="44"/>
    <col min="7176" max="7176" width="11.7109375" style="44" customWidth="1"/>
    <col min="7177" max="7177" width="10.42578125" style="44" bestFit="1" customWidth="1"/>
    <col min="7178" max="7391" width="8.85546875" style="44"/>
    <col min="7392" max="7392" width="9.7109375" style="44" customWidth="1"/>
    <col min="7393" max="7393" width="8.85546875" style="44"/>
    <col min="7394" max="7394" width="13.140625" style="44" customWidth="1"/>
    <col min="7395" max="7395" width="8.85546875" style="44"/>
    <col min="7396" max="7396" width="28" style="44" customWidth="1"/>
    <col min="7397" max="7397" width="8.85546875" style="44"/>
    <col min="7398" max="7398" width="39.42578125" style="44" customWidth="1"/>
    <col min="7399" max="7426" width="8.85546875" style="44"/>
    <col min="7427" max="7427" width="66.42578125" style="44" customWidth="1"/>
    <col min="7428" max="7429" width="8.85546875" style="44"/>
    <col min="7430" max="7430" width="48.85546875" style="44" customWidth="1"/>
    <col min="7431" max="7431" width="8.85546875" style="44"/>
    <col min="7432" max="7432" width="11.7109375" style="44" customWidth="1"/>
    <col min="7433" max="7433" width="10.42578125" style="44" bestFit="1" customWidth="1"/>
    <col min="7434" max="7647" width="8.85546875" style="44"/>
    <col min="7648" max="7648" width="9.7109375" style="44" customWidth="1"/>
    <col min="7649" max="7649" width="8.85546875" style="44"/>
    <col min="7650" max="7650" width="13.140625" style="44" customWidth="1"/>
    <col min="7651" max="7651" width="8.85546875" style="44"/>
    <col min="7652" max="7652" width="28" style="44" customWidth="1"/>
    <col min="7653" max="7653" width="8.85546875" style="44"/>
    <col min="7654" max="7654" width="39.42578125" style="44" customWidth="1"/>
    <col min="7655" max="7682" width="8.85546875" style="44"/>
    <col min="7683" max="7683" width="66.42578125" style="44" customWidth="1"/>
    <col min="7684" max="7685" width="8.85546875" style="44"/>
    <col min="7686" max="7686" width="48.85546875" style="44" customWidth="1"/>
    <col min="7687" max="7687" width="8.85546875" style="44"/>
    <col min="7688" max="7688" width="11.7109375" style="44" customWidth="1"/>
    <col min="7689" max="7689" width="10.42578125" style="44" bestFit="1" customWidth="1"/>
    <col min="7690" max="7903" width="8.85546875" style="44"/>
    <col min="7904" max="7904" width="9.7109375" style="44" customWidth="1"/>
    <col min="7905" max="7905" width="8.85546875" style="44"/>
    <col min="7906" max="7906" width="13.140625" style="44" customWidth="1"/>
    <col min="7907" max="7907" width="8.85546875" style="44"/>
    <col min="7908" max="7908" width="28" style="44" customWidth="1"/>
    <col min="7909" max="7909" width="8.85546875" style="44"/>
    <col min="7910" max="7910" width="39.42578125" style="44" customWidth="1"/>
    <col min="7911" max="7938" width="8.85546875" style="44"/>
    <col min="7939" max="7939" width="66.42578125" style="44" customWidth="1"/>
    <col min="7940" max="7941" width="8.85546875" style="44"/>
    <col min="7942" max="7942" width="48.85546875" style="44" customWidth="1"/>
    <col min="7943" max="7943" width="8.85546875" style="44"/>
    <col min="7944" max="7944" width="11.7109375" style="44" customWidth="1"/>
    <col min="7945" max="7945" width="10.42578125" style="44" bestFit="1" customWidth="1"/>
    <col min="7946" max="8159" width="8.85546875" style="44"/>
    <col min="8160" max="8160" width="9.7109375" style="44" customWidth="1"/>
    <col min="8161" max="8161" width="8.85546875" style="44"/>
    <col min="8162" max="8162" width="13.140625" style="44" customWidth="1"/>
    <col min="8163" max="8163" width="8.85546875" style="44"/>
    <col min="8164" max="8164" width="28" style="44" customWidth="1"/>
    <col min="8165" max="8165" width="8.85546875" style="44"/>
    <col min="8166" max="8166" width="39.42578125" style="44" customWidth="1"/>
    <col min="8167" max="8194" width="8.85546875" style="44"/>
    <col min="8195" max="8195" width="66.42578125" style="44" customWidth="1"/>
    <col min="8196" max="8197" width="8.85546875" style="44"/>
    <col min="8198" max="8198" width="48.85546875" style="44" customWidth="1"/>
    <col min="8199" max="8199" width="8.85546875" style="44"/>
    <col min="8200" max="8200" width="11.7109375" style="44" customWidth="1"/>
    <col min="8201" max="8201" width="10.42578125" style="44" bestFit="1" customWidth="1"/>
    <col min="8202" max="8415" width="8.85546875" style="44"/>
    <col min="8416" max="8416" width="9.7109375" style="44" customWidth="1"/>
    <col min="8417" max="8417" width="8.85546875" style="44"/>
    <col min="8418" max="8418" width="13.140625" style="44" customWidth="1"/>
    <col min="8419" max="8419" width="8.85546875" style="44"/>
    <col min="8420" max="8420" width="28" style="44" customWidth="1"/>
    <col min="8421" max="8421" width="8.85546875" style="44"/>
    <col min="8422" max="8422" width="39.42578125" style="44" customWidth="1"/>
    <col min="8423" max="8450" width="8.85546875" style="44"/>
    <col min="8451" max="8451" width="66.42578125" style="44" customWidth="1"/>
    <col min="8452" max="8453" width="8.85546875" style="44"/>
    <col min="8454" max="8454" width="48.85546875" style="44" customWidth="1"/>
    <col min="8455" max="8455" width="8.85546875" style="44"/>
    <col min="8456" max="8456" width="11.7109375" style="44" customWidth="1"/>
    <col min="8457" max="8457" width="10.42578125" style="44" bestFit="1" customWidth="1"/>
    <col min="8458" max="8671" width="8.85546875" style="44"/>
    <col min="8672" max="8672" width="9.7109375" style="44" customWidth="1"/>
    <col min="8673" max="8673" width="8.85546875" style="44"/>
    <col min="8674" max="8674" width="13.140625" style="44" customWidth="1"/>
    <col min="8675" max="8675" width="8.85546875" style="44"/>
    <col min="8676" max="8676" width="28" style="44" customWidth="1"/>
    <col min="8677" max="8677" width="8.85546875" style="44"/>
    <col min="8678" max="8678" width="39.42578125" style="44" customWidth="1"/>
    <col min="8679" max="8706" width="8.85546875" style="44"/>
    <col min="8707" max="8707" width="66.42578125" style="44" customWidth="1"/>
    <col min="8708" max="8709" width="8.85546875" style="44"/>
    <col min="8710" max="8710" width="48.85546875" style="44" customWidth="1"/>
    <col min="8711" max="8711" width="8.85546875" style="44"/>
    <col min="8712" max="8712" width="11.7109375" style="44" customWidth="1"/>
    <col min="8713" max="8713" width="10.42578125" style="44" bestFit="1" customWidth="1"/>
    <col min="8714" max="8927" width="8.85546875" style="44"/>
    <col min="8928" max="8928" width="9.7109375" style="44" customWidth="1"/>
    <col min="8929" max="8929" width="8.85546875" style="44"/>
    <col min="8930" max="8930" width="13.140625" style="44" customWidth="1"/>
    <col min="8931" max="8931" width="8.85546875" style="44"/>
    <col min="8932" max="8932" width="28" style="44" customWidth="1"/>
    <col min="8933" max="8933" width="8.85546875" style="44"/>
    <col min="8934" max="8934" width="39.42578125" style="44" customWidth="1"/>
    <col min="8935" max="8962" width="8.85546875" style="44"/>
    <col min="8963" max="8963" width="66.42578125" style="44" customWidth="1"/>
    <col min="8964" max="8965" width="8.85546875" style="44"/>
    <col min="8966" max="8966" width="48.85546875" style="44" customWidth="1"/>
    <col min="8967" max="8967" width="8.85546875" style="44"/>
    <col min="8968" max="8968" width="11.7109375" style="44" customWidth="1"/>
    <col min="8969" max="8969" width="10.42578125" style="44" bestFit="1" customWidth="1"/>
    <col min="8970" max="9183" width="8.85546875" style="44"/>
    <col min="9184" max="9184" width="9.7109375" style="44" customWidth="1"/>
    <col min="9185" max="9185" width="8.85546875" style="44"/>
    <col min="9186" max="9186" width="13.140625" style="44" customWidth="1"/>
    <col min="9187" max="9187" width="8.85546875" style="44"/>
    <col min="9188" max="9188" width="28" style="44" customWidth="1"/>
    <col min="9189" max="9189" width="8.85546875" style="44"/>
    <col min="9190" max="9190" width="39.42578125" style="44" customWidth="1"/>
    <col min="9191" max="9218" width="8.85546875" style="44"/>
    <col min="9219" max="9219" width="66.42578125" style="44" customWidth="1"/>
    <col min="9220" max="9221" width="8.85546875" style="44"/>
    <col min="9222" max="9222" width="48.85546875" style="44" customWidth="1"/>
    <col min="9223" max="9223" width="8.85546875" style="44"/>
    <col min="9224" max="9224" width="11.7109375" style="44" customWidth="1"/>
    <col min="9225" max="9225" width="10.42578125" style="44" bestFit="1" customWidth="1"/>
    <col min="9226" max="9439" width="8.85546875" style="44"/>
    <col min="9440" max="9440" width="9.7109375" style="44" customWidth="1"/>
    <col min="9441" max="9441" width="8.85546875" style="44"/>
    <col min="9442" max="9442" width="13.140625" style="44" customWidth="1"/>
    <col min="9443" max="9443" width="8.85546875" style="44"/>
    <col min="9444" max="9444" width="28" style="44" customWidth="1"/>
    <col min="9445" max="9445" width="8.85546875" style="44"/>
    <col min="9446" max="9446" width="39.42578125" style="44" customWidth="1"/>
    <col min="9447" max="9474" width="8.85546875" style="44"/>
    <col min="9475" max="9475" width="66.42578125" style="44" customWidth="1"/>
    <col min="9476" max="9477" width="8.85546875" style="44"/>
    <col min="9478" max="9478" width="48.85546875" style="44" customWidth="1"/>
    <col min="9479" max="9479" width="8.85546875" style="44"/>
    <col min="9480" max="9480" width="11.7109375" style="44" customWidth="1"/>
    <col min="9481" max="9481" width="10.42578125" style="44" bestFit="1" customWidth="1"/>
    <col min="9482" max="9695" width="8.85546875" style="44"/>
    <col min="9696" max="9696" width="9.7109375" style="44" customWidth="1"/>
    <col min="9697" max="9697" width="8.85546875" style="44"/>
    <col min="9698" max="9698" width="13.140625" style="44" customWidth="1"/>
    <col min="9699" max="9699" width="8.85546875" style="44"/>
    <col min="9700" max="9700" width="28" style="44" customWidth="1"/>
    <col min="9701" max="9701" width="8.85546875" style="44"/>
    <col min="9702" max="9702" width="39.42578125" style="44" customWidth="1"/>
    <col min="9703" max="9730" width="8.85546875" style="44"/>
    <col min="9731" max="9731" width="66.42578125" style="44" customWidth="1"/>
    <col min="9732" max="9733" width="8.85546875" style="44"/>
    <col min="9734" max="9734" width="48.85546875" style="44" customWidth="1"/>
    <col min="9735" max="9735" width="8.85546875" style="44"/>
    <col min="9736" max="9736" width="11.7109375" style="44" customWidth="1"/>
    <col min="9737" max="9737" width="10.42578125" style="44" bestFit="1" customWidth="1"/>
    <col min="9738" max="9951" width="8.85546875" style="44"/>
    <col min="9952" max="9952" width="9.7109375" style="44" customWidth="1"/>
    <col min="9953" max="9953" width="8.85546875" style="44"/>
    <col min="9954" max="9954" width="13.140625" style="44" customWidth="1"/>
    <col min="9955" max="9955" width="8.85546875" style="44"/>
    <col min="9956" max="9956" width="28" style="44" customWidth="1"/>
    <col min="9957" max="9957" width="8.85546875" style="44"/>
    <col min="9958" max="9958" width="39.42578125" style="44" customWidth="1"/>
    <col min="9959" max="9986" width="8.85546875" style="44"/>
    <col min="9987" max="9987" width="66.42578125" style="44" customWidth="1"/>
    <col min="9988" max="9989" width="8.85546875" style="44"/>
    <col min="9990" max="9990" width="48.85546875" style="44" customWidth="1"/>
    <col min="9991" max="9991" width="8.85546875" style="44"/>
    <col min="9992" max="9992" width="11.7109375" style="44" customWidth="1"/>
    <col min="9993" max="9993" width="10.42578125" style="44" bestFit="1" customWidth="1"/>
    <col min="9994" max="10207" width="8.85546875" style="44"/>
    <col min="10208" max="10208" width="9.7109375" style="44" customWidth="1"/>
    <col min="10209" max="10209" width="8.85546875" style="44"/>
    <col min="10210" max="10210" width="13.140625" style="44" customWidth="1"/>
    <col min="10211" max="10211" width="8.85546875" style="44"/>
    <col min="10212" max="10212" width="28" style="44" customWidth="1"/>
    <col min="10213" max="10213" width="8.85546875" style="44"/>
    <col min="10214" max="10214" width="39.42578125" style="44" customWidth="1"/>
    <col min="10215" max="10242" width="8.85546875" style="44"/>
    <col min="10243" max="10243" width="66.42578125" style="44" customWidth="1"/>
    <col min="10244" max="10245" width="8.85546875" style="44"/>
    <col min="10246" max="10246" width="48.85546875" style="44" customWidth="1"/>
    <col min="10247" max="10247" width="8.85546875" style="44"/>
    <col min="10248" max="10248" width="11.7109375" style="44" customWidth="1"/>
    <col min="10249" max="10249" width="10.42578125" style="44" bestFit="1" customWidth="1"/>
    <col min="10250" max="10463" width="8.85546875" style="44"/>
    <col min="10464" max="10464" width="9.7109375" style="44" customWidth="1"/>
    <col min="10465" max="10465" width="8.85546875" style="44"/>
    <col min="10466" max="10466" width="13.140625" style="44" customWidth="1"/>
    <col min="10467" max="10467" width="8.85546875" style="44"/>
    <col min="10468" max="10468" width="28" style="44" customWidth="1"/>
    <col min="10469" max="10469" width="8.85546875" style="44"/>
    <col min="10470" max="10470" width="39.42578125" style="44" customWidth="1"/>
    <col min="10471" max="10498" width="8.85546875" style="44"/>
    <col min="10499" max="10499" width="66.42578125" style="44" customWidth="1"/>
    <col min="10500" max="10501" width="8.85546875" style="44"/>
    <col min="10502" max="10502" width="48.85546875" style="44" customWidth="1"/>
    <col min="10503" max="10503" width="8.85546875" style="44"/>
    <col min="10504" max="10504" width="11.7109375" style="44" customWidth="1"/>
    <col min="10505" max="10505" width="10.42578125" style="44" bestFit="1" customWidth="1"/>
    <col min="10506" max="10719" width="8.85546875" style="44"/>
    <col min="10720" max="10720" width="9.7109375" style="44" customWidth="1"/>
    <col min="10721" max="10721" width="8.85546875" style="44"/>
    <col min="10722" max="10722" width="13.140625" style="44" customWidth="1"/>
    <col min="10723" max="10723" width="8.85546875" style="44"/>
    <col min="10724" max="10724" width="28" style="44" customWidth="1"/>
    <col min="10725" max="10725" width="8.85546875" style="44"/>
    <col min="10726" max="10726" width="39.42578125" style="44" customWidth="1"/>
    <col min="10727" max="10754" width="8.85546875" style="44"/>
    <col min="10755" max="10755" width="66.42578125" style="44" customWidth="1"/>
    <col min="10756" max="10757" width="8.85546875" style="44"/>
    <col min="10758" max="10758" width="48.85546875" style="44" customWidth="1"/>
    <col min="10759" max="10759" width="8.85546875" style="44"/>
    <col min="10760" max="10760" width="11.7109375" style="44" customWidth="1"/>
    <col min="10761" max="10761" width="10.42578125" style="44" bestFit="1" customWidth="1"/>
    <col min="10762" max="10975" width="8.85546875" style="44"/>
    <col min="10976" max="10976" width="9.7109375" style="44" customWidth="1"/>
    <col min="10977" max="10977" width="8.85546875" style="44"/>
    <col min="10978" max="10978" width="13.140625" style="44" customWidth="1"/>
    <col min="10979" max="10979" width="8.85546875" style="44"/>
    <col min="10980" max="10980" width="28" style="44" customWidth="1"/>
    <col min="10981" max="10981" width="8.85546875" style="44"/>
    <col min="10982" max="10982" width="39.42578125" style="44" customWidth="1"/>
    <col min="10983" max="11010" width="8.85546875" style="44"/>
    <col min="11011" max="11011" width="66.42578125" style="44" customWidth="1"/>
    <col min="11012" max="11013" width="8.85546875" style="44"/>
    <col min="11014" max="11014" width="48.85546875" style="44" customWidth="1"/>
    <col min="11015" max="11015" width="8.85546875" style="44"/>
    <col min="11016" max="11016" width="11.7109375" style="44" customWidth="1"/>
    <col min="11017" max="11017" width="10.42578125" style="44" bestFit="1" customWidth="1"/>
    <col min="11018" max="11231" width="8.85546875" style="44"/>
    <col min="11232" max="11232" width="9.7109375" style="44" customWidth="1"/>
    <col min="11233" max="11233" width="8.85546875" style="44"/>
    <col min="11234" max="11234" width="13.140625" style="44" customWidth="1"/>
    <col min="11235" max="11235" width="8.85546875" style="44"/>
    <col min="11236" max="11236" width="28" style="44" customWidth="1"/>
    <col min="11237" max="11237" width="8.85546875" style="44"/>
    <col min="11238" max="11238" width="39.42578125" style="44" customWidth="1"/>
    <col min="11239" max="11266" width="8.85546875" style="44"/>
    <col min="11267" max="11267" width="66.42578125" style="44" customWidth="1"/>
    <col min="11268" max="11269" width="8.85546875" style="44"/>
    <col min="11270" max="11270" width="48.85546875" style="44" customWidth="1"/>
    <col min="11271" max="11271" width="8.85546875" style="44"/>
    <col min="11272" max="11272" width="11.7109375" style="44" customWidth="1"/>
    <col min="11273" max="11273" width="10.42578125" style="44" bestFit="1" customWidth="1"/>
    <col min="11274" max="11487" width="8.85546875" style="44"/>
    <col min="11488" max="11488" width="9.7109375" style="44" customWidth="1"/>
    <col min="11489" max="11489" width="8.85546875" style="44"/>
    <col min="11490" max="11490" width="13.140625" style="44" customWidth="1"/>
    <col min="11491" max="11491" width="8.85546875" style="44"/>
    <col min="11492" max="11492" width="28" style="44" customWidth="1"/>
    <col min="11493" max="11493" width="8.85546875" style="44"/>
    <col min="11494" max="11494" width="39.42578125" style="44" customWidth="1"/>
    <col min="11495" max="11522" width="8.85546875" style="44"/>
    <col min="11523" max="11523" width="66.42578125" style="44" customWidth="1"/>
    <col min="11524" max="11525" width="8.85546875" style="44"/>
    <col min="11526" max="11526" width="48.85546875" style="44" customWidth="1"/>
    <col min="11527" max="11527" width="8.85546875" style="44"/>
    <col min="11528" max="11528" width="11.7109375" style="44" customWidth="1"/>
    <col min="11529" max="11529" width="10.42578125" style="44" bestFit="1" customWidth="1"/>
    <col min="11530" max="11743" width="8.85546875" style="44"/>
    <col min="11744" max="11744" width="9.7109375" style="44" customWidth="1"/>
    <col min="11745" max="11745" width="8.85546875" style="44"/>
    <col min="11746" max="11746" width="13.140625" style="44" customWidth="1"/>
    <col min="11747" max="11747" width="8.85546875" style="44"/>
    <col min="11748" max="11748" width="28" style="44" customWidth="1"/>
    <col min="11749" max="11749" width="8.85546875" style="44"/>
    <col min="11750" max="11750" width="39.42578125" style="44" customWidth="1"/>
    <col min="11751" max="11778" width="8.85546875" style="44"/>
    <col min="11779" max="11779" width="66.42578125" style="44" customWidth="1"/>
    <col min="11780" max="11781" width="8.85546875" style="44"/>
    <col min="11782" max="11782" width="48.85546875" style="44" customWidth="1"/>
    <col min="11783" max="11783" width="8.85546875" style="44"/>
    <col min="11784" max="11784" width="11.7109375" style="44" customWidth="1"/>
    <col min="11785" max="11785" width="10.42578125" style="44" bestFit="1" customWidth="1"/>
    <col min="11786" max="11999" width="8.85546875" style="44"/>
    <col min="12000" max="12000" width="9.7109375" style="44" customWidth="1"/>
    <col min="12001" max="12001" width="8.85546875" style="44"/>
    <col min="12002" max="12002" width="13.140625" style="44" customWidth="1"/>
    <col min="12003" max="12003" width="8.85546875" style="44"/>
    <col min="12004" max="12004" width="28" style="44" customWidth="1"/>
    <col min="12005" max="12005" width="8.85546875" style="44"/>
    <col min="12006" max="12006" width="39.42578125" style="44" customWidth="1"/>
    <col min="12007" max="12034" width="8.85546875" style="44"/>
    <col min="12035" max="12035" width="66.42578125" style="44" customWidth="1"/>
    <col min="12036" max="12037" width="8.85546875" style="44"/>
    <col min="12038" max="12038" width="48.85546875" style="44" customWidth="1"/>
    <col min="12039" max="12039" width="8.85546875" style="44"/>
    <col min="12040" max="12040" width="11.7109375" style="44" customWidth="1"/>
    <col min="12041" max="12041" width="10.42578125" style="44" bestFit="1" customWidth="1"/>
    <col min="12042" max="12255" width="8.85546875" style="44"/>
    <col min="12256" max="12256" width="9.7109375" style="44" customWidth="1"/>
    <col min="12257" max="12257" width="8.85546875" style="44"/>
    <col min="12258" max="12258" width="13.140625" style="44" customWidth="1"/>
    <col min="12259" max="12259" width="8.85546875" style="44"/>
    <col min="12260" max="12260" width="28" style="44" customWidth="1"/>
    <col min="12261" max="12261" width="8.85546875" style="44"/>
    <col min="12262" max="12262" width="39.42578125" style="44" customWidth="1"/>
    <col min="12263" max="12290" width="8.85546875" style="44"/>
    <col min="12291" max="12291" width="66.42578125" style="44" customWidth="1"/>
    <col min="12292" max="12293" width="8.85546875" style="44"/>
    <col min="12294" max="12294" width="48.85546875" style="44" customWidth="1"/>
    <col min="12295" max="12295" width="8.85546875" style="44"/>
    <col min="12296" max="12296" width="11.7109375" style="44" customWidth="1"/>
    <col min="12297" max="12297" width="10.42578125" style="44" bestFit="1" customWidth="1"/>
    <col min="12298" max="12511" width="8.85546875" style="44"/>
    <col min="12512" max="12512" width="9.7109375" style="44" customWidth="1"/>
    <col min="12513" max="12513" width="8.85546875" style="44"/>
    <col min="12514" max="12514" width="13.140625" style="44" customWidth="1"/>
    <col min="12515" max="12515" width="8.85546875" style="44"/>
    <col min="12516" max="12516" width="28" style="44" customWidth="1"/>
    <col min="12517" max="12517" width="8.85546875" style="44"/>
    <col min="12518" max="12518" width="39.42578125" style="44" customWidth="1"/>
    <col min="12519" max="12546" width="8.85546875" style="44"/>
    <col min="12547" max="12547" width="66.42578125" style="44" customWidth="1"/>
    <col min="12548" max="12549" width="8.85546875" style="44"/>
    <col min="12550" max="12550" width="48.85546875" style="44" customWidth="1"/>
    <col min="12551" max="12551" width="8.85546875" style="44"/>
    <col min="12552" max="12552" width="11.7109375" style="44" customWidth="1"/>
    <col min="12553" max="12553" width="10.42578125" style="44" bestFit="1" customWidth="1"/>
    <col min="12554" max="12767" width="8.85546875" style="44"/>
    <col min="12768" max="12768" width="9.7109375" style="44" customWidth="1"/>
    <col min="12769" max="12769" width="8.85546875" style="44"/>
    <col min="12770" max="12770" width="13.140625" style="44" customWidth="1"/>
    <col min="12771" max="12771" width="8.85546875" style="44"/>
    <col min="12772" max="12772" width="28" style="44" customWidth="1"/>
    <col min="12773" max="12773" width="8.85546875" style="44"/>
    <col min="12774" max="12774" width="39.42578125" style="44" customWidth="1"/>
    <col min="12775" max="12802" width="8.85546875" style="44"/>
    <col min="12803" max="12803" width="66.42578125" style="44" customWidth="1"/>
    <col min="12804" max="12805" width="8.85546875" style="44"/>
    <col min="12806" max="12806" width="48.85546875" style="44" customWidth="1"/>
    <col min="12807" max="12807" width="8.85546875" style="44"/>
    <col min="12808" max="12808" width="11.7109375" style="44" customWidth="1"/>
    <col min="12809" max="12809" width="10.42578125" style="44" bestFit="1" customWidth="1"/>
    <col min="12810" max="13023" width="8.85546875" style="44"/>
    <col min="13024" max="13024" width="9.7109375" style="44" customWidth="1"/>
    <col min="13025" max="13025" width="8.85546875" style="44"/>
    <col min="13026" max="13026" width="13.140625" style="44" customWidth="1"/>
    <col min="13027" max="13027" width="8.85546875" style="44"/>
    <col min="13028" max="13028" width="28" style="44" customWidth="1"/>
    <col min="13029" max="13029" width="8.85546875" style="44"/>
    <col min="13030" max="13030" width="39.42578125" style="44" customWidth="1"/>
    <col min="13031" max="13058" width="8.85546875" style="44"/>
    <col min="13059" max="13059" width="66.42578125" style="44" customWidth="1"/>
    <col min="13060" max="13061" width="8.85546875" style="44"/>
    <col min="13062" max="13062" width="48.85546875" style="44" customWidth="1"/>
    <col min="13063" max="13063" width="8.85546875" style="44"/>
    <col min="13064" max="13064" width="11.7109375" style="44" customWidth="1"/>
    <col min="13065" max="13065" width="10.42578125" style="44" bestFit="1" customWidth="1"/>
    <col min="13066" max="13279" width="8.85546875" style="44"/>
    <col min="13280" max="13280" width="9.7109375" style="44" customWidth="1"/>
    <col min="13281" max="13281" width="8.85546875" style="44"/>
    <col min="13282" max="13282" width="13.140625" style="44" customWidth="1"/>
    <col min="13283" max="13283" width="8.85546875" style="44"/>
    <col min="13284" max="13284" width="28" style="44" customWidth="1"/>
    <col min="13285" max="13285" width="8.85546875" style="44"/>
    <col min="13286" max="13286" width="39.42578125" style="44" customWidth="1"/>
    <col min="13287" max="13314" width="8.85546875" style="44"/>
    <col min="13315" max="13315" width="66.42578125" style="44" customWidth="1"/>
    <col min="13316" max="13317" width="8.85546875" style="44"/>
    <col min="13318" max="13318" width="48.85546875" style="44" customWidth="1"/>
    <col min="13319" max="13319" width="8.85546875" style="44"/>
    <col min="13320" max="13320" width="11.7109375" style="44" customWidth="1"/>
    <col min="13321" max="13321" width="10.42578125" style="44" bestFit="1" customWidth="1"/>
    <col min="13322" max="13535" width="8.85546875" style="44"/>
    <col min="13536" max="13536" width="9.7109375" style="44" customWidth="1"/>
    <col min="13537" max="13537" width="8.85546875" style="44"/>
    <col min="13538" max="13538" width="13.140625" style="44" customWidth="1"/>
    <col min="13539" max="13539" width="8.85546875" style="44"/>
    <col min="13540" max="13540" width="28" style="44" customWidth="1"/>
    <col min="13541" max="13541" width="8.85546875" style="44"/>
    <col min="13542" max="13542" width="39.42578125" style="44" customWidth="1"/>
    <col min="13543" max="13570" width="8.85546875" style="44"/>
    <col min="13571" max="13571" width="66.42578125" style="44" customWidth="1"/>
    <col min="13572" max="13573" width="8.85546875" style="44"/>
    <col min="13574" max="13574" width="48.85546875" style="44" customWidth="1"/>
    <col min="13575" max="13575" width="8.85546875" style="44"/>
    <col min="13576" max="13576" width="11.7109375" style="44" customWidth="1"/>
    <col min="13577" max="13577" width="10.42578125" style="44" bestFit="1" customWidth="1"/>
    <col min="13578" max="13791" width="8.85546875" style="44"/>
    <col min="13792" max="13792" width="9.7109375" style="44" customWidth="1"/>
    <col min="13793" max="13793" width="8.85546875" style="44"/>
    <col min="13794" max="13794" width="13.140625" style="44" customWidth="1"/>
    <col min="13795" max="13795" width="8.85546875" style="44"/>
    <col min="13796" max="13796" width="28" style="44" customWidth="1"/>
    <col min="13797" max="13797" width="8.85546875" style="44"/>
    <col min="13798" max="13798" width="39.42578125" style="44" customWidth="1"/>
    <col min="13799" max="13826" width="8.85546875" style="44"/>
    <col min="13827" max="13827" width="66.42578125" style="44" customWidth="1"/>
    <col min="13828" max="13829" width="8.85546875" style="44"/>
    <col min="13830" max="13830" width="48.85546875" style="44" customWidth="1"/>
    <col min="13831" max="13831" width="8.85546875" style="44"/>
    <col min="13832" max="13832" width="11.7109375" style="44" customWidth="1"/>
    <col min="13833" max="13833" width="10.42578125" style="44" bestFit="1" customWidth="1"/>
    <col min="13834" max="14047" width="8.85546875" style="44"/>
    <col min="14048" max="14048" width="9.7109375" style="44" customWidth="1"/>
    <col min="14049" max="14049" width="8.85546875" style="44"/>
    <col min="14050" max="14050" width="13.140625" style="44" customWidth="1"/>
    <col min="14051" max="14051" width="8.85546875" style="44"/>
    <col min="14052" max="14052" width="28" style="44" customWidth="1"/>
    <col min="14053" max="14053" width="8.85546875" style="44"/>
    <col min="14054" max="14054" width="39.42578125" style="44" customWidth="1"/>
    <col min="14055" max="14082" width="8.85546875" style="44"/>
    <col min="14083" max="14083" width="66.42578125" style="44" customWidth="1"/>
    <col min="14084" max="14085" width="8.85546875" style="44"/>
    <col min="14086" max="14086" width="48.85546875" style="44" customWidth="1"/>
    <col min="14087" max="14087" width="8.85546875" style="44"/>
    <col min="14088" max="14088" width="11.7109375" style="44" customWidth="1"/>
    <col min="14089" max="14089" width="10.42578125" style="44" bestFit="1" customWidth="1"/>
    <col min="14090" max="14303" width="8.85546875" style="44"/>
    <col min="14304" max="14304" width="9.7109375" style="44" customWidth="1"/>
    <col min="14305" max="14305" width="8.85546875" style="44"/>
    <col min="14306" max="14306" width="13.140625" style="44" customWidth="1"/>
    <col min="14307" max="14307" width="8.85546875" style="44"/>
    <col min="14308" max="14308" width="28" style="44" customWidth="1"/>
    <col min="14309" max="14309" width="8.85546875" style="44"/>
    <col min="14310" max="14310" width="39.42578125" style="44" customWidth="1"/>
    <col min="14311" max="14338" width="8.85546875" style="44"/>
    <col min="14339" max="14339" width="66.42578125" style="44" customWidth="1"/>
    <col min="14340" max="14341" width="8.85546875" style="44"/>
    <col min="14342" max="14342" width="48.85546875" style="44" customWidth="1"/>
    <col min="14343" max="14343" width="8.85546875" style="44"/>
    <col min="14344" max="14344" width="11.7109375" style="44" customWidth="1"/>
    <col min="14345" max="14345" width="10.42578125" style="44" bestFit="1" customWidth="1"/>
    <col min="14346" max="14559" width="8.85546875" style="44"/>
    <col min="14560" max="14560" width="9.7109375" style="44" customWidth="1"/>
    <col min="14561" max="14561" width="8.85546875" style="44"/>
    <col min="14562" max="14562" width="13.140625" style="44" customWidth="1"/>
    <col min="14563" max="14563" width="8.85546875" style="44"/>
    <col min="14564" max="14564" width="28" style="44" customWidth="1"/>
    <col min="14565" max="14565" width="8.85546875" style="44"/>
    <col min="14566" max="14566" width="39.42578125" style="44" customWidth="1"/>
    <col min="14567" max="14594" width="8.85546875" style="44"/>
    <col min="14595" max="14595" width="66.42578125" style="44" customWidth="1"/>
    <col min="14596" max="14597" width="8.85546875" style="44"/>
    <col min="14598" max="14598" width="48.85546875" style="44" customWidth="1"/>
    <col min="14599" max="14599" width="8.85546875" style="44"/>
    <col min="14600" max="14600" width="11.7109375" style="44" customWidth="1"/>
    <col min="14601" max="14601" width="10.42578125" style="44" bestFit="1" customWidth="1"/>
    <col min="14602" max="14815" width="8.85546875" style="44"/>
    <col min="14816" max="14816" width="9.7109375" style="44" customWidth="1"/>
    <col min="14817" max="14817" width="8.85546875" style="44"/>
    <col min="14818" max="14818" width="13.140625" style="44" customWidth="1"/>
    <col min="14819" max="14819" width="8.85546875" style="44"/>
    <col min="14820" max="14820" width="28" style="44" customWidth="1"/>
    <col min="14821" max="14821" width="8.85546875" style="44"/>
    <col min="14822" max="14822" width="39.42578125" style="44" customWidth="1"/>
    <col min="14823" max="14850" width="8.85546875" style="44"/>
    <col min="14851" max="14851" width="66.42578125" style="44" customWidth="1"/>
    <col min="14852" max="14853" width="8.85546875" style="44"/>
    <col min="14854" max="14854" width="48.85546875" style="44" customWidth="1"/>
    <col min="14855" max="14855" width="8.85546875" style="44"/>
    <col min="14856" max="14856" width="11.7109375" style="44" customWidth="1"/>
    <col min="14857" max="14857" width="10.42578125" style="44" bestFit="1" customWidth="1"/>
    <col min="14858" max="15071" width="8.85546875" style="44"/>
    <col min="15072" max="15072" width="9.7109375" style="44" customWidth="1"/>
    <col min="15073" max="15073" width="8.85546875" style="44"/>
    <col min="15074" max="15074" width="13.140625" style="44" customWidth="1"/>
    <col min="15075" max="15075" width="8.85546875" style="44"/>
    <col min="15076" max="15076" width="28" style="44" customWidth="1"/>
    <col min="15077" max="15077" width="8.85546875" style="44"/>
    <col min="15078" max="15078" width="39.42578125" style="44" customWidth="1"/>
    <col min="15079" max="15106" width="8.85546875" style="44"/>
    <col min="15107" max="15107" width="66.42578125" style="44" customWidth="1"/>
    <col min="15108" max="15109" width="8.85546875" style="44"/>
    <col min="15110" max="15110" width="48.85546875" style="44" customWidth="1"/>
    <col min="15111" max="15111" width="8.85546875" style="44"/>
    <col min="15112" max="15112" width="11.7109375" style="44" customWidth="1"/>
    <col min="15113" max="15113" width="10.42578125" style="44" bestFit="1" customWidth="1"/>
    <col min="15114" max="15327" width="8.85546875" style="44"/>
    <col min="15328" max="15328" width="9.7109375" style="44" customWidth="1"/>
    <col min="15329" max="15329" width="8.85546875" style="44"/>
    <col min="15330" max="15330" width="13.140625" style="44" customWidth="1"/>
    <col min="15331" max="15331" width="8.85546875" style="44"/>
    <col min="15332" max="15332" width="28" style="44" customWidth="1"/>
    <col min="15333" max="15333" width="8.85546875" style="44"/>
    <col min="15334" max="15334" width="39.42578125" style="44" customWidth="1"/>
    <col min="15335" max="15362" width="8.85546875" style="44"/>
    <col min="15363" max="15363" width="66.42578125" style="44" customWidth="1"/>
    <col min="15364" max="15365" width="8.85546875" style="44"/>
    <col min="15366" max="15366" width="48.85546875" style="44" customWidth="1"/>
    <col min="15367" max="15367" width="8.85546875" style="44"/>
    <col min="15368" max="15368" width="11.7109375" style="44" customWidth="1"/>
    <col min="15369" max="15369" width="10.42578125" style="44" bestFit="1" customWidth="1"/>
    <col min="15370" max="15583" width="8.85546875" style="44"/>
    <col min="15584" max="15584" width="9.7109375" style="44" customWidth="1"/>
    <col min="15585" max="15585" width="8.85546875" style="44"/>
    <col min="15586" max="15586" width="13.140625" style="44" customWidth="1"/>
    <col min="15587" max="15587" width="8.85546875" style="44"/>
    <col min="15588" max="15588" width="28" style="44" customWidth="1"/>
    <col min="15589" max="15589" width="8.85546875" style="44"/>
    <col min="15590" max="15590" width="39.42578125" style="44" customWidth="1"/>
    <col min="15591" max="15618" width="8.85546875" style="44"/>
    <col min="15619" max="15619" width="66.42578125" style="44" customWidth="1"/>
    <col min="15620" max="15621" width="8.85546875" style="44"/>
    <col min="15622" max="15622" width="48.85546875" style="44" customWidth="1"/>
    <col min="15623" max="15623" width="8.85546875" style="44"/>
    <col min="15624" max="15624" width="11.7109375" style="44" customWidth="1"/>
    <col min="15625" max="15625" width="10.42578125" style="44" bestFit="1" customWidth="1"/>
    <col min="15626" max="15839" width="8.85546875" style="44"/>
    <col min="15840" max="15840" width="9.7109375" style="44" customWidth="1"/>
    <col min="15841" max="15841" width="8.85546875" style="44"/>
    <col min="15842" max="15842" width="13.140625" style="44" customWidth="1"/>
    <col min="15843" max="15843" width="8.85546875" style="44"/>
    <col min="15844" max="15844" width="28" style="44" customWidth="1"/>
    <col min="15845" max="15845" width="8.85546875" style="44"/>
    <col min="15846" max="15846" width="39.42578125" style="44" customWidth="1"/>
    <col min="15847" max="15874" width="8.85546875" style="44"/>
    <col min="15875" max="15875" width="66.42578125" style="44" customWidth="1"/>
    <col min="15876" max="15877" width="8.85546875" style="44"/>
    <col min="15878" max="15878" width="48.85546875" style="44" customWidth="1"/>
    <col min="15879" max="15879" width="8.85546875" style="44"/>
    <col min="15880" max="15880" width="11.7109375" style="44" customWidth="1"/>
    <col min="15881" max="15881" width="10.42578125" style="44" bestFit="1" customWidth="1"/>
    <col min="15882" max="16095" width="8.85546875" style="44"/>
    <col min="16096" max="16096" width="9.7109375" style="44" customWidth="1"/>
    <col min="16097" max="16097" width="8.85546875" style="44"/>
    <col min="16098" max="16098" width="13.140625" style="44" customWidth="1"/>
    <col min="16099" max="16099" width="8.85546875" style="44"/>
    <col min="16100" max="16100" width="28" style="44" customWidth="1"/>
    <col min="16101" max="16101" width="8.85546875" style="44"/>
    <col min="16102" max="16102" width="39.42578125" style="44" customWidth="1"/>
    <col min="16103" max="16130" width="8.85546875" style="44"/>
    <col min="16131" max="16131" width="66.42578125" style="44" customWidth="1"/>
    <col min="16132" max="16133" width="8.85546875" style="44"/>
    <col min="16134" max="16134" width="48.85546875" style="44" customWidth="1"/>
    <col min="16135" max="16135" width="8.85546875" style="44"/>
    <col min="16136" max="16136" width="11.7109375" style="44" customWidth="1"/>
    <col min="16137" max="16137" width="10.42578125" style="44" bestFit="1" customWidth="1"/>
    <col min="16138" max="16351" width="8.85546875" style="44"/>
    <col min="16352" max="16352" width="9.7109375" style="44" customWidth="1"/>
    <col min="16353" max="16353" width="8.85546875" style="44"/>
    <col min="16354" max="16354" width="13.140625" style="44" customWidth="1"/>
    <col min="16355" max="16355" width="8.85546875" style="44"/>
    <col min="16356" max="16356" width="28" style="44" customWidth="1"/>
    <col min="16357" max="16357" width="8.85546875" style="44"/>
    <col min="16358" max="16358" width="39.42578125" style="44" customWidth="1"/>
    <col min="16359" max="16384" width="8.85546875" style="44"/>
  </cols>
  <sheetData>
    <row r="1" spans="1:8" ht="15.75" x14ac:dyDescent="0.25">
      <c r="A1" s="39"/>
      <c r="B1" s="40" t="s">
        <v>167</v>
      </c>
      <c r="C1" s="41"/>
      <c r="D1" s="39"/>
      <c r="E1" s="42" t="s">
        <v>168</v>
      </c>
      <c r="F1" s="43">
        <f>B5+B86</f>
        <v>0</v>
      </c>
      <c r="G1" s="39" t="s">
        <v>169</v>
      </c>
      <c r="H1" s="39"/>
    </row>
    <row r="2" spans="1:8" ht="15.75" x14ac:dyDescent="0.2">
      <c r="A2" s="39"/>
      <c r="B2" s="45"/>
      <c r="C2" s="39"/>
      <c r="D2" s="39"/>
      <c r="E2" s="39"/>
      <c r="F2" s="39"/>
      <c r="G2" s="39"/>
      <c r="H2" s="39"/>
    </row>
    <row r="3" spans="1:8" x14ac:dyDescent="0.2">
      <c r="A3" s="39"/>
      <c r="B3" s="46" t="s">
        <v>170</v>
      </c>
      <c r="C3" s="47"/>
      <c r="D3" s="48"/>
      <c r="E3" s="47"/>
      <c r="F3" s="47"/>
      <c r="G3" s="47"/>
      <c r="H3" s="39"/>
    </row>
    <row r="4" spans="1:8" ht="13.5" thickBot="1" x14ac:dyDescent="0.25">
      <c r="A4" s="39"/>
      <c r="B4" s="49"/>
      <c r="C4" s="47"/>
      <c r="D4" s="50"/>
      <c r="E4" s="47"/>
      <c r="F4" s="47"/>
      <c r="G4" s="47"/>
      <c r="H4" s="39"/>
    </row>
    <row r="5" spans="1:8" ht="15" x14ac:dyDescent="0.2">
      <c r="A5" s="39"/>
      <c r="B5" s="60">
        <f>B8+B12+B28+B34+B38+B41+B47+B53+B58+B65+B70+B78</f>
        <v>0</v>
      </c>
      <c r="C5" s="52" t="s">
        <v>171</v>
      </c>
      <c r="D5" s="53" t="s">
        <v>172</v>
      </c>
      <c r="E5" s="54"/>
      <c r="F5" s="54"/>
      <c r="G5" s="55"/>
      <c r="H5" s="39"/>
    </row>
    <row r="6" spans="1:8" x14ac:dyDescent="0.2">
      <c r="A6" s="39"/>
      <c r="B6" s="56"/>
      <c r="C6" s="47"/>
      <c r="D6" s="57"/>
      <c r="E6" s="47"/>
      <c r="F6" s="47"/>
      <c r="G6" s="58"/>
      <c r="H6" s="39"/>
    </row>
    <row r="7" spans="1:8" x14ac:dyDescent="0.2">
      <c r="A7" s="39"/>
      <c r="B7" s="56"/>
      <c r="C7" s="47"/>
      <c r="D7" s="59"/>
      <c r="E7" s="50"/>
      <c r="F7" s="47"/>
      <c r="G7" s="58"/>
      <c r="H7" s="39"/>
    </row>
    <row r="8" spans="1:8" x14ac:dyDescent="0.2">
      <c r="A8" s="39"/>
      <c r="B8" s="60">
        <f>MIN(SUM(B9:B10),2)</f>
        <v>0</v>
      </c>
      <c r="C8" s="50"/>
      <c r="D8" s="61" t="s">
        <v>296</v>
      </c>
      <c r="E8" s="50"/>
      <c r="F8" s="47"/>
      <c r="G8" s="58"/>
      <c r="H8" s="39"/>
    </row>
    <row r="9" spans="1:8" x14ac:dyDescent="0.2">
      <c r="A9" s="39"/>
      <c r="B9" s="62"/>
      <c r="C9" s="47">
        <v>1</v>
      </c>
      <c r="D9" s="39" t="s">
        <v>173</v>
      </c>
      <c r="E9" s="50"/>
      <c r="F9" s="47"/>
      <c r="G9" s="58"/>
      <c r="H9" s="39"/>
    </row>
    <row r="10" spans="1:8" x14ac:dyDescent="0.2">
      <c r="A10" s="39"/>
      <c r="B10" s="62"/>
      <c r="C10" s="47">
        <v>1</v>
      </c>
      <c r="D10" s="39" t="s">
        <v>174</v>
      </c>
      <c r="E10" s="50"/>
      <c r="F10" s="47"/>
      <c r="G10" s="58"/>
      <c r="H10" s="39"/>
    </row>
    <row r="11" spans="1:8" x14ac:dyDescent="0.2">
      <c r="A11" s="39"/>
      <c r="B11" s="62"/>
      <c r="C11" s="47"/>
      <c r="D11" s="39"/>
      <c r="E11" s="50"/>
      <c r="F11" s="47"/>
      <c r="G11" s="58"/>
      <c r="H11" s="39"/>
    </row>
    <row r="12" spans="1:8" x14ac:dyDescent="0.2">
      <c r="A12" s="39"/>
      <c r="B12" s="60">
        <f>MIN(SUM(B13:B26),9)</f>
        <v>0</v>
      </c>
      <c r="C12" s="47"/>
      <c r="D12" s="61" t="s">
        <v>175</v>
      </c>
      <c r="E12" s="50"/>
      <c r="F12" s="47"/>
      <c r="G12" s="58"/>
      <c r="H12" s="39"/>
    </row>
    <row r="13" spans="1:8" x14ac:dyDescent="0.2">
      <c r="A13" s="39"/>
      <c r="B13" s="62"/>
      <c r="C13" s="47">
        <v>1</v>
      </c>
      <c r="D13" s="70" t="s">
        <v>215</v>
      </c>
      <c r="E13" s="50"/>
      <c r="F13" s="47"/>
      <c r="G13" s="58"/>
      <c r="H13" s="39"/>
    </row>
    <row r="14" spans="1:8" x14ac:dyDescent="0.2">
      <c r="A14" s="39"/>
      <c r="B14" s="62"/>
      <c r="C14" s="47">
        <v>1</v>
      </c>
      <c r="D14" s="70" t="s">
        <v>216</v>
      </c>
      <c r="E14" s="50"/>
      <c r="F14" s="47"/>
      <c r="G14" s="58"/>
      <c r="H14" s="39"/>
    </row>
    <row r="15" spans="1:8" x14ac:dyDescent="0.2">
      <c r="A15" s="39"/>
      <c r="B15" s="62"/>
      <c r="C15" s="47">
        <v>1</v>
      </c>
      <c r="D15" s="70" t="s">
        <v>387</v>
      </c>
      <c r="E15" s="50"/>
      <c r="F15" s="47"/>
      <c r="G15" s="58"/>
      <c r="H15" s="39"/>
    </row>
    <row r="16" spans="1:8" x14ac:dyDescent="0.2">
      <c r="A16" s="39"/>
      <c r="B16" s="62"/>
      <c r="C16" s="47">
        <v>1</v>
      </c>
      <c r="D16" s="70" t="s">
        <v>217</v>
      </c>
      <c r="E16" s="50"/>
      <c r="F16" s="47"/>
      <c r="G16" s="58"/>
      <c r="H16" s="39"/>
    </row>
    <row r="17" spans="1:8" x14ac:dyDescent="0.2">
      <c r="A17" s="39"/>
      <c r="B17" s="62"/>
      <c r="C17" s="47">
        <v>1</v>
      </c>
      <c r="D17" s="70" t="s">
        <v>218</v>
      </c>
      <c r="E17" s="50"/>
      <c r="F17" s="47"/>
      <c r="G17" s="58"/>
      <c r="H17" s="39"/>
    </row>
    <row r="18" spans="1:8" x14ac:dyDescent="0.2">
      <c r="A18" s="39"/>
      <c r="B18" s="62"/>
      <c r="C18" s="47">
        <v>1</v>
      </c>
      <c r="D18" s="70" t="s">
        <v>219</v>
      </c>
      <c r="E18" s="50"/>
      <c r="F18" s="47"/>
      <c r="G18" s="58"/>
      <c r="H18" s="39"/>
    </row>
    <row r="19" spans="1:8" x14ac:dyDescent="0.2">
      <c r="A19" s="39"/>
      <c r="B19" s="62"/>
      <c r="C19" s="47">
        <v>1</v>
      </c>
      <c r="D19" s="70" t="s">
        <v>220</v>
      </c>
      <c r="E19" s="50"/>
      <c r="F19" s="47"/>
      <c r="G19" s="58"/>
      <c r="H19" s="39"/>
    </row>
    <row r="20" spans="1:8" x14ac:dyDescent="0.2">
      <c r="A20" s="39"/>
      <c r="B20" s="62"/>
      <c r="C20" s="47">
        <v>1</v>
      </c>
      <c r="D20" s="70" t="s">
        <v>224</v>
      </c>
      <c r="E20" s="50"/>
      <c r="F20" s="47"/>
      <c r="G20" s="58"/>
      <c r="H20" s="39"/>
    </row>
    <row r="21" spans="1:8" x14ac:dyDescent="0.2">
      <c r="A21" s="39"/>
      <c r="B21" s="62"/>
      <c r="C21" s="47">
        <v>1</v>
      </c>
      <c r="D21" s="70" t="s">
        <v>225</v>
      </c>
      <c r="E21" s="50"/>
      <c r="F21" s="47"/>
      <c r="G21" s="58"/>
      <c r="H21" s="39"/>
    </row>
    <row r="22" spans="1:8" x14ac:dyDescent="0.2">
      <c r="A22" s="39"/>
      <c r="B22" s="62"/>
      <c r="C22" s="47">
        <v>1</v>
      </c>
      <c r="D22" s="70" t="s">
        <v>227</v>
      </c>
      <c r="E22" s="50"/>
      <c r="F22" s="47"/>
      <c r="G22" s="58"/>
      <c r="H22" s="39"/>
    </row>
    <row r="23" spans="1:8" x14ac:dyDescent="0.2">
      <c r="A23" s="39"/>
      <c r="B23" s="62"/>
      <c r="C23" s="47">
        <v>1</v>
      </c>
      <c r="D23" s="70" t="s">
        <v>391</v>
      </c>
      <c r="E23" s="50"/>
      <c r="F23" s="47"/>
      <c r="G23" s="58"/>
      <c r="H23" s="39"/>
    </row>
    <row r="24" spans="1:8" x14ac:dyDescent="0.2">
      <c r="A24" s="39"/>
      <c r="B24" s="62"/>
      <c r="C24" s="47">
        <v>1</v>
      </c>
      <c r="D24" s="70" t="s">
        <v>392</v>
      </c>
      <c r="E24" s="50"/>
      <c r="F24" s="47"/>
      <c r="G24" s="58"/>
      <c r="H24" s="39"/>
    </row>
    <row r="25" spans="1:8" x14ac:dyDescent="0.2">
      <c r="A25" s="39"/>
      <c r="B25" s="62"/>
      <c r="C25" s="47">
        <v>1</v>
      </c>
      <c r="D25" s="70" t="s">
        <v>366</v>
      </c>
      <c r="E25" s="50"/>
      <c r="F25" s="47"/>
      <c r="G25" s="58"/>
      <c r="H25" s="39"/>
    </row>
    <row r="26" spans="1:8" x14ac:dyDescent="0.2">
      <c r="A26" s="39"/>
      <c r="B26" s="62"/>
      <c r="C26" s="47">
        <v>1</v>
      </c>
      <c r="D26" s="70" t="s">
        <v>260</v>
      </c>
      <c r="E26" s="50"/>
      <c r="F26" s="47"/>
      <c r="G26" s="58"/>
      <c r="H26" s="39"/>
    </row>
    <row r="27" spans="1:8" x14ac:dyDescent="0.2">
      <c r="A27" s="39"/>
      <c r="B27" s="62"/>
      <c r="C27" s="47"/>
      <c r="D27" s="70"/>
      <c r="E27" s="50"/>
      <c r="F27" s="47"/>
      <c r="G27" s="58"/>
      <c r="H27" s="39"/>
    </row>
    <row r="28" spans="1:8" x14ac:dyDescent="0.2">
      <c r="A28" s="39"/>
      <c r="B28" s="60">
        <f>MIN(SUM(B29:B32),4)</f>
        <v>0</v>
      </c>
      <c r="C28" s="47"/>
      <c r="D28" s="61" t="s">
        <v>286</v>
      </c>
      <c r="E28" s="48"/>
      <c r="F28" s="47"/>
      <c r="G28" s="58"/>
      <c r="H28" s="39"/>
    </row>
    <row r="29" spans="1:8" x14ac:dyDescent="0.2">
      <c r="A29" s="39"/>
      <c r="B29" s="62"/>
      <c r="C29" s="47">
        <v>1</v>
      </c>
      <c r="D29" s="70" t="s">
        <v>285</v>
      </c>
      <c r="E29" s="48"/>
      <c r="F29" s="47"/>
      <c r="G29" s="58"/>
      <c r="H29" s="39"/>
    </row>
    <row r="30" spans="1:8" x14ac:dyDescent="0.2">
      <c r="A30" s="39"/>
      <c r="B30" s="62"/>
      <c r="C30" s="47">
        <v>1</v>
      </c>
      <c r="D30" s="44" t="s">
        <v>251</v>
      </c>
      <c r="E30" s="65"/>
      <c r="F30" s="47"/>
      <c r="G30" s="58"/>
      <c r="H30" s="39"/>
    </row>
    <row r="31" spans="1:8" x14ac:dyDescent="0.2">
      <c r="A31" s="39"/>
      <c r="B31" s="62"/>
      <c r="C31" s="47">
        <v>1</v>
      </c>
      <c r="D31" s="44" t="s">
        <v>395</v>
      </c>
      <c r="E31" s="66"/>
      <c r="F31" s="47"/>
      <c r="G31" s="58"/>
      <c r="H31" s="39"/>
    </row>
    <row r="32" spans="1:8" x14ac:dyDescent="0.2">
      <c r="A32" s="39"/>
      <c r="B32" s="62"/>
      <c r="C32" s="47">
        <v>1</v>
      </c>
      <c r="D32" s="44" t="s">
        <v>252</v>
      </c>
      <c r="E32" s="65"/>
      <c r="F32" s="47"/>
      <c r="G32" s="58"/>
      <c r="H32" s="39"/>
    </row>
    <row r="33" spans="1:8" x14ac:dyDescent="0.2">
      <c r="A33" s="39"/>
      <c r="B33" s="62"/>
      <c r="C33" s="47"/>
      <c r="D33" s="67"/>
      <c r="E33" s="65"/>
      <c r="F33" s="47"/>
      <c r="G33" s="58"/>
      <c r="H33" s="39"/>
    </row>
    <row r="34" spans="1:8" x14ac:dyDescent="0.2">
      <c r="A34" s="39"/>
      <c r="B34" s="60">
        <f>MIN(SUM(B35:B36),2)</f>
        <v>0</v>
      </c>
      <c r="C34" s="47"/>
      <c r="D34" s="61" t="s">
        <v>254</v>
      </c>
      <c r="E34" s="65"/>
      <c r="F34" s="47"/>
      <c r="G34" s="58"/>
      <c r="H34" s="39"/>
    </row>
    <row r="35" spans="1:8" x14ac:dyDescent="0.2">
      <c r="A35" s="39"/>
      <c r="B35" s="62"/>
      <c r="C35" s="47">
        <v>1</v>
      </c>
      <c r="D35" s="70" t="s">
        <v>389</v>
      </c>
      <c r="E35" s="65"/>
      <c r="F35" s="47"/>
      <c r="G35" s="58"/>
      <c r="H35" s="39"/>
    </row>
    <row r="36" spans="1:8" x14ac:dyDescent="0.2">
      <c r="A36" s="39"/>
      <c r="B36" s="62"/>
      <c r="C36" s="47">
        <v>1</v>
      </c>
      <c r="D36" s="70" t="s">
        <v>396</v>
      </c>
      <c r="E36" s="65"/>
      <c r="F36" s="47"/>
      <c r="G36" s="58"/>
      <c r="H36" s="39"/>
    </row>
    <row r="37" spans="1:8" x14ac:dyDescent="0.2">
      <c r="A37" s="39"/>
      <c r="B37" s="62"/>
      <c r="C37" s="47"/>
      <c r="D37" s="67"/>
      <c r="E37" s="65"/>
      <c r="F37" s="47"/>
      <c r="G37" s="58"/>
      <c r="H37" s="39"/>
    </row>
    <row r="38" spans="1:8" x14ac:dyDescent="0.2">
      <c r="A38" s="39"/>
      <c r="B38" s="60">
        <f>MIN(1,SUM(B39:B39))</f>
        <v>0</v>
      </c>
      <c r="C38" s="47"/>
      <c r="D38" s="61" t="s">
        <v>255</v>
      </c>
      <c r="E38" s="65"/>
      <c r="F38" s="47"/>
      <c r="G38" s="58"/>
      <c r="H38" s="39"/>
    </row>
    <row r="39" spans="1:8" x14ac:dyDescent="0.2">
      <c r="A39" s="39"/>
      <c r="B39" s="62"/>
      <c r="C39" s="47">
        <v>1</v>
      </c>
      <c r="D39" s="68" t="s">
        <v>256</v>
      </c>
      <c r="E39" s="65"/>
      <c r="F39" s="47"/>
      <c r="G39" s="58"/>
      <c r="H39" s="39"/>
    </row>
    <row r="40" spans="1:8" x14ac:dyDescent="0.2">
      <c r="A40" s="39"/>
      <c r="B40" s="62"/>
      <c r="C40" s="47"/>
      <c r="D40" s="70"/>
      <c r="E40" s="65"/>
      <c r="F40" s="47"/>
      <c r="G40" s="58"/>
      <c r="H40" s="39"/>
    </row>
    <row r="41" spans="1:8" x14ac:dyDescent="0.2">
      <c r="A41" s="39"/>
      <c r="B41" s="60">
        <f>MIN(4,SUM(B42:B45))</f>
        <v>0</v>
      </c>
      <c r="C41" s="47"/>
      <c r="D41" s="61" t="s">
        <v>259</v>
      </c>
      <c r="E41" s="65"/>
      <c r="F41" s="47"/>
      <c r="G41" s="58"/>
      <c r="H41" s="39"/>
    </row>
    <row r="42" spans="1:8" x14ac:dyDescent="0.2">
      <c r="A42" s="39"/>
      <c r="B42" s="56"/>
      <c r="C42" s="71">
        <v>1</v>
      </c>
      <c r="D42" s="70" t="s">
        <v>257</v>
      </c>
      <c r="E42" s="65"/>
      <c r="F42" s="47"/>
      <c r="G42" s="58"/>
      <c r="H42" s="39"/>
    </row>
    <row r="43" spans="1:8" x14ac:dyDescent="0.2">
      <c r="A43" s="39"/>
      <c r="B43" s="56"/>
      <c r="C43" s="71">
        <v>1</v>
      </c>
      <c r="D43" s="70" t="s">
        <v>258</v>
      </c>
      <c r="E43" s="65"/>
      <c r="F43" s="47"/>
      <c r="G43" s="58"/>
      <c r="H43" s="39"/>
    </row>
    <row r="44" spans="1:8" x14ac:dyDescent="0.2">
      <c r="A44" s="39"/>
      <c r="B44" s="56"/>
      <c r="C44" s="71">
        <v>1</v>
      </c>
      <c r="D44" s="70" t="s">
        <v>389</v>
      </c>
      <c r="E44" s="65"/>
      <c r="F44" s="47"/>
      <c r="G44" s="58"/>
      <c r="H44" s="39"/>
    </row>
    <row r="45" spans="1:8" x14ac:dyDescent="0.2">
      <c r="A45" s="39"/>
      <c r="B45" s="56"/>
      <c r="C45" s="71">
        <v>1</v>
      </c>
      <c r="D45" s="70" t="s">
        <v>396</v>
      </c>
      <c r="E45" s="65"/>
      <c r="F45" s="47"/>
      <c r="G45" s="58"/>
      <c r="H45" s="39"/>
    </row>
    <row r="46" spans="1:8" x14ac:dyDescent="0.2">
      <c r="A46" s="39"/>
      <c r="B46" s="56"/>
      <c r="C46" s="71"/>
      <c r="D46" s="67"/>
      <c r="E46" s="65"/>
      <c r="F46" s="47"/>
      <c r="G46" s="58"/>
      <c r="H46" s="39"/>
    </row>
    <row r="47" spans="1:8" x14ac:dyDescent="0.2">
      <c r="A47" s="39"/>
      <c r="B47" s="60">
        <f>MIN(3,SUM(B48:B51))</f>
        <v>0</v>
      </c>
      <c r="C47" s="47"/>
      <c r="D47" s="61" t="s">
        <v>262</v>
      </c>
      <c r="E47" s="65"/>
      <c r="F47" s="47"/>
      <c r="G47" s="58"/>
      <c r="H47" s="39"/>
    </row>
    <row r="48" spans="1:8" x14ac:dyDescent="0.2">
      <c r="A48" s="39"/>
      <c r="B48" s="62"/>
      <c r="C48" s="47">
        <v>1</v>
      </c>
      <c r="D48" s="70" t="s">
        <v>261</v>
      </c>
      <c r="E48" s="65"/>
      <c r="F48" s="47"/>
      <c r="G48" s="58"/>
      <c r="H48" s="39"/>
    </row>
    <row r="49" spans="1:8" x14ac:dyDescent="0.2">
      <c r="A49" s="39"/>
      <c r="B49" s="62"/>
      <c r="C49" s="47">
        <v>1</v>
      </c>
      <c r="D49" s="70" t="s">
        <v>258</v>
      </c>
      <c r="E49" s="65"/>
      <c r="F49" s="47"/>
      <c r="G49" s="58"/>
      <c r="H49" s="39"/>
    </row>
    <row r="50" spans="1:8" x14ac:dyDescent="0.2">
      <c r="A50" s="39"/>
      <c r="B50" s="62"/>
      <c r="C50" s="47">
        <v>1</v>
      </c>
      <c r="D50" s="70" t="s">
        <v>390</v>
      </c>
      <c r="E50" s="65"/>
      <c r="F50" s="47"/>
      <c r="G50" s="58"/>
      <c r="H50" s="39"/>
    </row>
    <row r="51" spans="1:8" x14ac:dyDescent="0.2">
      <c r="A51" s="39"/>
      <c r="B51" s="62"/>
      <c r="C51" s="47">
        <v>1</v>
      </c>
      <c r="D51" s="70" t="s">
        <v>253</v>
      </c>
      <c r="E51" s="65"/>
      <c r="F51" s="47"/>
      <c r="G51" s="58"/>
      <c r="H51" s="39"/>
    </row>
    <row r="52" spans="1:8" x14ac:dyDescent="0.2">
      <c r="A52" s="39"/>
      <c r="B52" s="62"/>
      <c r="C52" s="47"/>
      <c r="D52" s="70"/>
      <c r="E52" s="65"/>
      <c r="F52" s="47"/>
      <c r="G52" s="58"/>
      <c r="H52" s="39"/>
    </row>
    <row r="53" spans="1:8" x14ac:dyDescent="0.2">
      <c r="A53" s="39"/>
      <c r="B53" s="60">
        <f>MIN(2,SUM(B54:B56))</f>
        <v>0</v>
      </c>
      <c r="C53" s="47"/>
      <c r="D53" s="61" t="s">
        <v>275</v>
      </c>
      <c r="E53" s="65"/>
      <c r="F53" s="47"/>
      <c r="G53" s="58"/>
      <c r="H53" s="39"/>
    </row>
    <row r="54" spans="1:8" x14ac:dyDescent="0.2">
      <c r="A54" s="39"/>
      <c r="B54" s="62"/>
      <c r="C54" s="47">
        <v>1</v>
      </c>
      <c r="D54" s="70" t="s">
        <v>274</v>
      </c>
      <c r="E54" s="65"/>
      <c r="F54" s="47"/>
      <c r="G54" s="58"/>
      <c r="H54" s="39"/>
    </row>
    <row r="55" spans="1:8" x14ac:dyDescent="0.2">
      <c r="A55" s="39"/>
      <c r="B55" s="62"/>
      <c r="C55" s="47">
        <v>1</v>
      </c>
      <c r="D55" s="70" t="s">
        <v>277</v>
      </c>
      <c r="E55" s="65"/>
      <c r="F55" s="47"/>
      <c r="G55" s="58"/>
      <c r="H55" s="39"/>
    </row>
    <row r="56" spans="1:8" x14ac:dyDescent="0.2">
      <c r="A56" s="39"/>
      <c r="B56" s="62"/>
      <c r="C56" s="47">
        <v>1</v>
      </c>
      <c r="D56" s="70" t="s">
        <v>273</v>
      </c>
      <c r="E56" s="65"/>
      <c r="F56" s="47"/>
      <c r="G56" s="58"/>
      <c r="H56" s="39"/>
    </row>
    <row r="57" spans="1:8" x14ac:dyDescent="0.2">
      <c r="A57" s="39"/>
      <c r="B57" s="62"/>
      <c r="C57" s="47"/>
      <c r="D57" s="67"/>
      <c r="E57" s="65"/>
      <c r="F57" s="47"/>
      <c r="G57" s="58"/>
      <c r="H57" s="39"/>
    </row>
    <row r="58" spans="1:8" x14ac:dyDescent="0.2">
      <c r="A58" s="39"/>
      <c r="B58" s="60">
        <f>MIN(6,SUM(B59:B63))</f>
        <v>0</v>
      </c>
      <c r="C58" s="47"/>
      <c r="D58" s="61" t="s">
        <v>281</v>
      </c>
      <c r="E58" s="47"/>
      <c r="F58" s="47"/>
      <c r="G58" s="58"/>
      <c r="H58" s="39"/>
    </row>
    <row r="59" spans="1:8" x14ac:dyDescent="0.2">
      <c r="A59" s="39"/>
      <c r="B59" s="62"/>
      <c r="C59" s="47">
        <v>1</v>
      </c>
      <c r="D59" s="68" t="s">
        <v>276</v>
      </c>
      <c r="E59" s="65"/>
      <c r="F59" s="47"/>
      <c r="G59" s="58"/>
      <c r="H59" s="39"/>
    </row>
    <row r="60" spans="1:8" x14ac:dyDescent="0.2">
      <c r="A60" s="39"/>
      <c r="B60" s="62"/>
      <c r="C60" s="47">
        <v>1</v>
      </c>
      <c r="D60" s="73" t="s">
        <v>280</v>
      </c>
      <c r="E60" s="65"/>
      <c r="F60" s="47"/>
      <c r="G60" s="58"/>
      <c r="H60" s="39"/>
    </row>
    <row r="61" spans="1:8" x14ac:dyDescent="0.2">
      <c r="A61" s="39"/>
      <c r="B61" s="62"/>
      <c r="C61" s="47">
        <v>1</v>
      </c>
      <c r="D61" s="68" t="s">
        <v>279</v>
      </c>
      <c r="E61" s="69"/>
      <c r="F61" s="47"/>
      <c r="G61" s="58"/>
      <c r="H61" s="39"/>
    </row>
    <row r="62" spans="1:8" x14ac:dyDescent="0.2">
      <c r="A62" s="39"/>
      <c r="B62" s="62"/>
      <c r="C62" s="47">
        <v>2</v>
      </c>
      <c r="D62" s="70" t="s">
        <v>384</v>
      </c>
      <c r="E62" s="65"/>
      <c r="F62" s="47"/>
      <c r="G62" s="58"/>
      <c r="H62" s="39"/>
    </row>
    <row r="63" spans="1:8" x14ac:dyDescent="0.2">
      <c r="A63" s="39"/>
      <c r="B63" s="62"/>
      <c r="C63" s="47">
        <v>1</v>
      </c>
      <c r="D63" s="70" t="s">
        <v>278</v>
      </c>
      <c r="E63" s="65"/>
      <c r="F63" s="47"/>
      <c r="G63" s="58"/>
      <c r="H63" s="39"/>
    </row>
    <row r="64" spans="1:8" x14ac:dyDescent="0.2">
      <c r="A64" s="39"/>
      <c r="B64" s="62"/>
      <c r="C64" s="47"/>
      <c r="D64" s="70"/>
      <c r="E64" s="65"/>
      <c r="F64" s="47"/>
      <c r="G64" s="58"/>
      <c r="H64" s="39"/>
    </row>
    <row r="65" spans="1:8" x14ac:dyDescent="0.2">
      <c r="A65" s="39"/>
      <c r="B65" s="60">
        <f>MIN(SUM(B66:B68),4)</f>
        <v>0</v>
      </c>
      <c r="C65" s="47"/>
      <c r="D65" s="61" t="s">
        <v>283</v>
      </c>
      <c r="E65" s="47"/>
      <c r="F65" s="47"/>
      <c r="G65" s="58"/>
      <c r="H65" s="39"/>
    </row>
    <row r="66" spans="1:8" x14ac:dyDescent="0.2">
      <c r="A66" s="39"/>
      <c r="B66" s="62"/>
      <c r="C66" s="72">
        <v>1.5</v>
      </c>
      <c r="D66" s="44" t="s">
        <v>374</v>
      </c>
      <c r="E66" s="69"/>
      <c r="F66" s="47"/>
      <c r="G66" s="73"/>
      <c r="H66" s="39"/>
    </row>
    <row r="67" spans="1:8" x14ac:dyDescent="0.2">
      <c r="A67" s="39"/>
      <c r="B67" s="62"/>
      <c r="C67" s="47">
        <v>1</v>
      </c>
      <c r="D67" s="44" t="s">
        <v>284</v>
      </c>
      <c r="E67" s="65"/>
      <c r="F67" s="47"/>
      <c r="G67" s="74"/>
      <c r="H67" s="39"/>
    </row>
    <row r="68" spans="1:8" x14ac:dyDescent="0.2">
      <c r="A68" s="39"/>
      <c r="B68" s="62"/>
      <c r="C68" s="47">
        <v>1.5</v>
      </c>
      <c r="D68" s="44" t="s">
        <v>282</v>
      </c>
      <c r="E68" s="48"/>
      <c r="F68" s="47"/>
      <c r="G68" s="70"/>
      <c r="H68" s="39"/>
    </row>
    <row r="69" spans="1:8" x14ac:dyDescent="0.2">
      <c r="A69" s="39"/>
      <c r="B69" s="62"/>
      <c r="C69" s="47"/>
      <c r="D69" s="70"/>
      <c r="E69" s="48"/>
      <c r="F69" s="47"/>
      <c r="G69" s="58"/>
      <c r="H69" s="39"/>
    </row>
    <row r="70" spans="1:8" x14ac:dyDescent="0.2">
      <c r="A70" s="39"/>
      <c r="B70" s="60">
        <f>MIN(6,SUM(B71:B76))</f>
        <v>0</v>
      </c>
      <c r="C70" s="47"/>
      <c r="D70" s="61" t="s">
        <v>291</v>
      </c>
      <c r="E70" s="47"/>
      <c r="F70" s="47"/>
      <c r="G70" s="58"/>
      <c r="H70" s="39"/>
    </row>
    <row r="71" spans="1:8" x14ac:dyDescent="0.2">
      <c r="A71" s="39"/>
      <c r="B71" s="62"/>
      <c r="C71" s="47">
        <v>1</v>
      </c>
      <c r="D71" s="70" t="s">
        <v>287</v>
      </c>
      <c r="E71" s="65"/>
      <c r="F71" s="47"/>
      <c r="G71" s="58"/>
      <c r="H71" s="39"/>
    </row>
    <row r="72" spans="1:8" x14ac:dyDescent="0.2">
      <c r="A72" s="39"/>
      <c r="B72" s="62"/>
      <c r="C72" s="47">
        <v>1</v>
      </c>
      <c r="D72" s="70" t="s">
        <v>288</v>
      </c>
      <c r="E72" s="65"/>
      <c r="F72" s="47"/>
      <c r="G72" s="58"/>
      <c r="H72" s="39"/>
    </row>
    <row r="73" spans="1:8" x14ac:dyDescent="0.2">
      <c r="A73" s="39"/>
      <c r="B73" s="62"/>
      <c r="C73" s="47">
        <v>1</v>
      </c>
      <c r="D73" s="70" t="s">
        <v>289</v>
      </c>
      <c r="E73" s="65"/>
      <c r="F73" s="47"/>
      <c r="G73" s="58"/>
      <c r="H73" s="39"/>
    </row>
    <row r="74" spans="1:8" x14ac:dyDescent="0.2">
      <c r="A74" s="39"/>
      <c r="B74" s="62"/>
      <c r="C74" s="47">
        <v>1</v>
      </c>
      <c r="D74" s="70" t="s">
        <v>398</v>
      </c>
      <c r="E74" s="65"/>
      <c r="F74" s="47"/>
      <c r="G74" s="58"/>
      <c r="H74" s="39"/>
    </row>
    <row r="75" spans="1:8" x14ac:dyDescent="0.2">
      <c r="A75" s="39"/>
      <c r="B75" s="62"/>
      <c r="C75" s="47">
        <v>1.5</v>
      </c>
      <c r="D75" s="70" t="s">
        <v>290</v>
      </c>
      <c r="E75" s="65"/>
      <c r="F75" s="47"/>
      <c r="G75" s="58"/>
      <c r="H75" s="39"/>
    </row>
    <row r="76" spans="1:8" x14ac:dyDescent="0.2">
      <c r="A76" s="39"/>
      <c r="B76" s="62"/>
      <c r="C76" s="47">
        <v>1</v>
      </c>
      <c r="D76" s="70" t="s">
        <v>253</v>
      </c>
      <c r="E76" s="65"/>
      <c r="F76" s="47"/>
      <c r="G76" s="58"/>
      <c r="H76" s="39"/>
    </row>
    <row r="77" spans="1:8" x14ac:dyDescent="0.2">
      <c r="A77" s="39"/>
      <c r="B77" s="62"/>
      <c r="C77" s="47"/>
      <c r="D77" s="70"/>
      <c r="E77" s="65"/>
      <c r="F77" s="47"/>
      <c r="G77" s="58"/>
      <c r="H77" s="39"/>
    </row>
    <row r="78" spans="1:8" x14ac:dyDescent="0.2">
      <c r="A78" s="39"/>
      <c r="B78" s="60">
        <f>MIN(3,SUM(B79:B81))</f>
        <v>0</v>
      </c>
      <c r="C78" s="47"/>
      <c r="D78" s="61" t="s">
        <v>295</v>
      </c>
      <c r="E78" s="47"/>
      <c r="F78" s="47"/>
      <c r="G78" s="58"/>
      <c r="H78" s="39"/>
    </row>
    <row r="79" spans="1:8" x14ac:dyDescent="0.2">
      <c r="A79" s="39"/>
      <c r="B79" s="62"/>
      <c r="C79" s="47">
        <v>1</v>
      </c>
      <c r="D79" s="64" t="s">
        <v>293</v>
      </c>
      <c r="E79" s="47"/>
      <c r="F79" s="47"/>
      <c r="G79" s="58"/>
      <c r="H79" s="39"/>
    </row>
    <row r="80" spans="1:8" x14ac:dyDescent="0.2">
      <c r="A80" s="39"/>
      <c r="B80" s="62"/>
      <c r="C80" s="47">
        <v>1</v>
      </c>
      <c r="D80" s="64" t="s">
        <v>292</v>
      </c>
      <c r="E80" s="66"/>
      <c r="F80" s="47"/>
      <c r="G80" s="58"/>
      <c r="H80" s="39"/>
    </row>
    <row r="81" spans="1:9" x14ac:dyDescent="0.2">
      <c r="A81" s="39"/>
      <c r="B81" s="62"/>
      <c r="C81" s="47">
        <v>1</v>
      </c>
      <c r="D81" s="64" t="s">
        <v>294</v>
      </c>
      <c r="E81" s="66"/>
      <c r="F81" s="47"/>
      <c r="G81" s="58"/>
      <c r="H81" s="39"/>
    </row>
    <row r="82" spans="1:9" x14ac:dyDescent="0.2">
      <c r="A82" s="39"/>
      <c r="B82" s="62"/>
      <c r="C82" s="47">
        <v>1</v>
      </c>
      <c r="D82" s="64" t="s">
        <v>393</v>
      </c>
      <c r="E82" s="66"/>
      <c r="F82" s="47"/>
      <c r="G82" s="58"/>
      <c r="H82" s="39"/>
    </row>
    <row r="83" spans="1:9" x14ac:dyDescent="0.2">
      <c r="A83" s="39"/>
      <c r="B83" s="62"/>
      <c r="C83" s="47"/>
      <c r="D83" s="64"/>
      <c r="E83" s="66"/>
      <c r="F83" s="47"/>
      <c r="G83" s="58"/>
      <c r="H83" s="39"/>
    </row>
    <row r="84" spans="1:9" ht="13.5" thickBot="1" x14ac:dyDescent="0.25">
      <c r="A84" s="39"/>
      <c r="B84" s="76"/>
      <c r="C84" s="77"/>
      <c r="D84" s="78"/>
      <c r="E84" s="77"/>
      <c r="F84" s="77"/>
      <c r="G84" s="79"/>
      <c r="H84" s="39"/>
    </row>
    <row r="85" spans="1:9" ht="13.5" thickBot="1" x14ac:dyDescent="0.25">
      <c r="A85" s="39"/>
      <c r="B85" s="80"/>
      <c r="C85" s="47"/>
      <c r="D85" s="67"/>
      <c r="E85" s="47"/>
      <c r="F85" s="47"/>
      <c r="G85" s="47"/>
      <c r="H85" s="39"/>
    </row>
    <row r="86" spans="1:9" ht="12.75" customHeight="1" x14ac:dyDescent="0.25">
      <c r="A86" s="39"/>
      <c r="B86" s="106">
        <f>B88+B108</f>
        <v>0</v>
      </c>
      <c r="C86" s="81" t="s">
        <v>177</v>
      </c>
      <c r="D86" s="82" t="s">
        <v>178</v>
      </c>
      <c r="E86" s="54"/>
      <c r="F86" s="54"/>
      <c r="G86" s="83"/>
      <c r="H86" s="47"/>
      <c r="I86" s="84"/>
    </row>
    <row r="87" spans="1:9" ht="12.75" customHeight="1" x14ac:dyDescent="0.25">
      <c r="A87" s="39"/>
      <c r="B87" s="56"/>
      <c r="C87" s="107"/>
      <c r="D87" s="71"/>
      <c r="E87" s="47"/>
      <c r="F87" s="47"/>
      <c r="G87" s="108"/>
      <c r="H87" s="47"/>
      <c r="I87" s="84"/>
    </row>
    <row r="88" spans="1:9" ht="12.75" customHeight="1" x14ac:dyDescent="0.25">
      <c r="A88" s="39"/>
      <c r="B88" s="60">
        <f>B90+B97+B102</f>
        <v>0</v>
      </c>
      <c r="C88" s="71" t="s">
        <v>179</v>
      </c>
      <c r="D88" s="71" t="s">
        <v>180</v>
      </c>
      <c r="E88" s="47"/>
      <c r="F88" s="47"/>
      <c r="G88" s="58"/>
      <c r="H88" s="39"/>
      <c r="I88" s="85"/>
    </row>
    <row r="89" spans="1:9" ht="12.75" customHeight="1" x14ac:dyDescent="0.25">
      <c r="A89" s="39"/>
      <c r="B89" s="56"/>
      <c r="C89" s="47"/>
      <c r="D89" s="47"/>
      <c r="E89" s="47"/>
      <c r="F89" s="47"/>
      <c r="G89" s="58"/>
      <c r="H89" s="39"/>
      <c r="I89" s="85"/>
    </row>
    <row r="90" spans="1:9" ht="12.75" customHeight="1" x14ac:dyDescent="0.25">
      <c r="A90" s="39"/>
      <c r="B90" s="60">
        <f>SUM(B91:B96)</f>
        <v>0</v>
      </c>
      <c r="C90" s="71" t="s">
        <v>197</v>
      </c>
      <c r="D90" s="61" t="s">
        <v>181</v>
      </c>
      <c r="E90" s="65"/>
      <c r="F90" s="47"/>
      <c r="G90" s="58"/>
      <c r="H90" s="39"/>
      <c r="I90" s="85"/>
    </row>
    <row r="91" spans="1:9" ht="12.75" customHeight="1" x14ac:dyDescent="0.25">
      <c r="A91" s="39"/>
      <c r="B91" s="56"/>
      <c r="C91" s="72">
        <v>2</v>
      </c>
      <c r="D91" s="74" t="s">
        <v>182</v>
      </c>
      <c r="E91" s="65"/>
      <c r="F91" s="47"/>
      <c r="G91" s="58"/>
      <c r="H91" s="39"/>
      <c r="I91" s="85"/>
    </row>
    <row r="92" spans="1:9" ht="12.75" customHeight="1" x14ac:dyDescent="0.25">
      <c r="A92" s="39"/>
      <c r="B92" s="56"/>
      <c r="C92" s="72">
        <v>2</v>
      </c>
      <c r="D92" s="70" t="s">
        <v>183</v>
      </c>
      <c r="E92" s="65"/>
      <c r="F92" s="47"/>
      <c r="G92" s="58"/>
      <c r="H92" s="39"/>
      <c r="I92" s="85"/>
    </row>
    <row r="93" spans="1:9" ht="12.75" customHeight="1" x14ac:dyDescent="0.25">
      <c r="A93" s="39"/>
      <c r="B93" s="56"/>
      <c r="C93" s="72">
        <v>1</v>
      </c>
      <c r="D93" s="74" t="s">
        <v>184</v>
      </c>
      <c r="E93" s="65"/>
      <c r="F93" s="47"/>
      <c r="G93" s="58"/>
      <c r="H93" s="39"/>
      <c r="I93" s="85"/>
    </row>
    <row r="94" spans="1:9" ht="12.75" customHeight="1" x14ac:dyDescent="0.25">
      <c r="A94" s="39"/>
      <c r="B94" s="56"/>
      <c r="C94" s="72">
        <v>1</v>
      </c>
      <c r="D94" s="74" t="s">
        <v>185</v>
      </c>
      <c r="E94" s="65"/>
      <c r="F94" s="47"/>
      <c r="G94" s="58"/>
      <c r="H94" s="39"/>
      <c r="I94" s="85"/>
    </row>
    <row r="95" spans="1:9" ht="12.75" customHeight="1" x14ac:dyDescent="0.25">
      <c r="A95" s="39"/>
      <c r="B95" s="56"/>
      <c r="C95" s="72">
        <v>1</v>
      </c>
      <c r="D95" s="74" t="s">
        <v>186</v>
      </c>
      <c r="E95" s="65"/>
      <c r="F95" s="47"/>
      <c r="G95" s="58"/>
      <c r="H95" s="39"/>
      <c r="I95" s="85"/>
    </row>
    <row r="96" spans="1:9" ht="12.75" customHeight="1" x14ac:dyDescent="0.25">
      <c r="A96" s="39"/>
      <c r="B96" s="56"/>
      <c r="C96" s="72"/>
      <c r="D96" s="74"/>
      <c r="E96" s="65"/>
      <c r="F96" s="47"/>
      <c r="G96" s="58"/>
      <c r="H96" s="39"/>
      <c r="I96" s="85"/>
    </row>
    <row r="97" spans="1:9" ht="12.75" customHeight="1" x14ac:dyDescent="0.25">
      <c r="A97" s="39"/>
      <c r="B97" s="60">
        <f>SUM(B98:B100)</f>
        <v>0</v>
      </c>
      <c r="C97" s="71" t="s">
        <v>327</v>
      </c>
      <c r="D97" s="61" t="s">
        <v>187</v>
      </c>
      <c r="E97" s="65"/>
      <c r="F97" s="47"/>
      <c r="G97" s="58"/>
      <c r="H97" s="39"/>
      <c r="I97" s="84"/>
    </row>
    <row r="98" spans="1:9" ht="12.75" customHeight="1" x14ac:dyDescent="0.25">
      <c r="A98" s="39"/>
      <c r="B98" s="56"/>
      <c r="C98" s="72">
        <v>2</v>
      </c>
      <c r="D98" s="74" t="s">
        <v>188</v>
      </c>
      <c r="E98" s="65"/>
      <c r="F98" s="47"/>
      <c r="G98" s="58"/>
      <c r="H98" s="39"/>
      <c r="I98" s="84"/>
    </row>
    <row r="99" spans="1:9" ht="12.75" customHeight="1" x14ac:dyDescent="0.25">
      <c r="A99" s="39"/>
      <c r="B99" s="56"/>
      <c r="C99" s="72">
        <v>1.5</v>
      </c>
      <c r="D99" s="74" t="s">
        <v>189</v>
      </c>
      <c r="E99" s="65"/>
      <c r="F99" s="47"/>
      <c r="G99" s="58"/>
      <c r="H99" s="39"/>
      <c r="I99" s="84"/>
    </row>
    <row r="100" spans="1:9" ht="12.75" customHeight="1" x14ac:dyDescent="0.25">
      <c r="A100" s="39"/>
      <c r="B100" s="56"/>
      <c r="C100" s="72">
        <v>1.5</v>
      </c>
      <c r="D100" s="74" t="s">
        <v>190</v>
      </c>
      <c r="E100" s="65"/>
      <c r="F100" s="47"/>
      <c r="G100" s="58"/>
      <c r="H100" s="39"/>
      <c r="I100" s="84"/>
    </row>
    <row r="101" spans="1:9" ht="12.75" customHeight="1" x14ac:dyDescent="0.25">
      <c r="A101" s="39"/>
      <c r="B101" s="56"/>
      <c r="C101" s="47"/>
      <c r="D101" s="57"/>
      <c r="E101" s="65"/>
      <c r="F101" s="47"/>
      <c r="G101" s="58"/>
      <c r="H101" s="39"/>
      <c r="I101" s="85"/>
    </row>
    <row r="102" spans="1:9" ht="12.75" customHeight="1" x14ac:dyDescent="0.25">
      <c r="A102" s="39"/>
      <c r="B102" s="60">
        <f>SUM(B103:B106)</f>
        <v>0</v>
      </c>
      <c r="C102" s="71" t="s">
        <v>191</v>
      </c>
      <c r="D102" s="61" t="s">
        <v>192</v>
      </c>
      <c r="E102" s="65"/>
      <c r="F102" s="47"/>
      <c r="G102" s="58"/>
      <c r="H102" s="39"/>
      <c r="I102" s="84"/>
    </row>
    <row r="103" spans="1:9" ht="12.75" customHeight="1" x14ac:dyDescent="0.25">
      <c r="A103" s="39"/>
      <c r="B103" s="56"/>
      <c r="C103" s="72">
        <v>1</v>
      </c>
      <c r="D103" s="74" t="s">
        <v>193</v>
      </c>
      <c r="E103" s="65"/>
      <c r="F103" s="47"/>
      <c r="G103" s="58"/>
      <c r="H103" s="39"/>
      <c r="I103" s="84"/>
    </row>
    <row r="104" spans="1:9" ht="12.75" customHeight="1" x14ac:dyDescent="0.25">
      <c r="A104" s="39"/>
      <c r="B104" s="75"/>
      <c r="C104" s="47">
        <v>1</v>
      </c>
      <c r="D104" s="64" t="s">
        <v>194</v>
      </c>
      <c r="E104" s="47"/>
      <c r="F104" s="47"/>
      <c r="G104" s="58"/>
      <c r="H104" s="39"/>
      <c r="I104" s="85"/>
    </row>
    <row r="105" spans="1:9" ht="12.75" customHeight="1" x14ac:dyDescent="0.25">
      <c r="A105" s="39"/>
      <c r="B105" s="109"/>
      <c r="C105" s="47">
        <v>1</v>
      </c>
      <c r="D105" s="64" t="s">
        <v>328</v>
      </c>
      <c r="E105" s="47"/>
      <c r="F105" s="47"/>
      <c r="G105" s="58"/>
      <c r="H105" s="39"/>
      <c r="I105" s="85"/>
    </row>
    <row r="106" spans="1:9" ht="12.75" customHeight="1" thickBot="1" x14ac:dyDescent="0.3">
      <c r="A106" s="39"/>
      <c r="B106" s="76"/>
      <c r="C106" s="77"/>
      <c r="D106" s="78"/>
      <c r="E106" s="77"/>
      <c r="F106" s="77"/>
      <c r="G106" s="79"/>
      <c r="H106" s="39"/>
      <c r="I106" s="85"/>
    </row>
    <row r="107" spans="1:9" ht="16.5" thickBot="1" x14ac:dyDescent="0.3">
      <c r="A107" s="39"/>
      <c r="B107" s="49"/>
      <c r="C107" s="47"/>
      <c r="D107" s="57"/>
      <c r="E107" s="47"/>
      <c r="F107" s="47"/>
      <c r="G107" s="47"/>
      <c r="H107" s="39"/>
      <c r="I107" s="85"/>
    </row>
    <row r="108" spans="1:9" ht="15.75" x14ac:dyDescent="0.25">
      <c r="A108" s="39"/>
      <c r="B108" s="51">
        <f>B110+B131+B145+B153</f>
        <v>0</v>
      </c>
      <c r="C108" s="86" t="s">
        <v>195</v>
      </c>
      <c r="D108" s="53" t="s">
        <v>196</v>
      </c>
      <c r="E108" s="54"/>
      <c r="F108" s="54"/>
      <c r="G108" s="55"/>
      <c r="H108" s="39"/>
      <c r="I108" s="85"/>
    </row>
    <row r="109" spans="1:9" x14ac:dyDescent="0.2">
      <c r="A109" s="39"/>
      <c r="B109" s="56"/>
      <c r="C109" s="71"/>
      <c r="D109" s="57"/>
      <c r="E109" s="47"/>
      <c r="F109" s="47"/>
      <c r="G109" s="58"/>
      <c r="H109" s="39"/>
    </row>
    <row r="110" spans="1:9" x14ac:dyDescent="0.2">
      <c r="A110" s="39"/>
      <c r="B110" s="60">
        <f>MIN(20,SUM(B111:B129))</f>
        <v>0</v>
      </c>
      <c r="C110" s="71" t="s">
        <v>332</v>
      </c>
      <c r="D110" s="61" t="s">
        <v>331</v>
      </c>
      <c r="E110" s="47"/>
      <c r="F110" s="47"/>
      <c r="G110" s="58"/>
      <c r="H110" s="39"/>
    </row>
    <row r="111" spans="1:9" x14ac:dyDescent="0.2">
      <c r="A111" s="39"/>
      <c r="B111" s="75"/>
      <c r="C111" s="72">
        <v>2</v>
      </c>
      <c r="D111" s="74" t="s">
        <v>297</v>
      </c>
      <c r="E111" s="47"/>
      <c r="F111" s="47"/>
      <c r="G111" s="58"/>
      <c r="H111" s="39"/>
    </row>
    <row r="112" spans="1:9" x14ac:dyDescent="0.2">
      <c r="A112" s="39"/>
      <c r="B112" s="75"/>
      <c r="C112" s="47">
        <v>2</v>
      </c>
      <c r="D112" s="63" t="s">
        <v>298</v>
      </c>
      <c r="E112" s="47"/>
      <c r="F112" s="47"/>
      <c r="G112" s="58"/>
      <c r="H112" s="39"/>
      <c r="I112" s="48"/>
    </row>
    <row r="113" spans="1:9" x14ac:dyDescent="0.2">
      <c r="A113" s="39"/>
      <c r="B113" s="75"/>
      <c r="C113" s="47">
        <v>1</v>
      </c>
      <c r="D113" s="110" t="s">
        <v>330</v>
      </c>
      <c r="E113" s="47"/>
      <c r="F113" s="47"/>
      <c r="G113" s="58"/>
      <c r="H113" s="39"/>
      <c r="I113" s="48"/>
    </row>
    <row r="114" spans="1:9" x14ac:dyDescent="0.2">
      <c r="A114" s="39"/>
      <c r="B114" s="75"/>
      <c r="C114" s="47">
        <v>1</v>
      </c>
      <c r="D114" s="64" t="s">
        <v>299</v>
      </c>
      <c r="E114" s="47"/>
      <c r="F114" s="47"/>
      <c r="G114" s="58"/>
      <c r="H114" s="39"/>
      <c r="I114" s="48"/>
    </row>
    <row r="115" spans="1:9" x14ac:dyDescent="0.2">
      <c r="A115" s="39"/>
      <c r="B115" s="75"/>
      <c r="C115" s="47">
        <v>1</v>
      </c>
      <c r="D115" s="64" t="s">
        <v>329</v>
      </c>
      <c r="E115" s="47"/>
      <c r="F115" s="47"/>
      <c r="G115" s="58"/>
      <c r="H115" s="39"/>
      <c r="I115" s="48"/>
    </row>
    <row r="116" spans="1:9" x14ac:dyDescent="0.2">
      <c r="A116" s="39"/>
      <c r="B116" s="75"/>
      <c r="C116" s="47">
        <v>1</v>
      </c>
      <c r="D116" s="64" t="s">
        <v>300</v>
      </c>
      <c r="E116" s="47"/>
      <c r="F116" s="47"/>
      <c r="G116" s="58"/>
      <c r="H116" s="39"/>
      <c r="I116" s="48"/>
    </row>
    <row r="117" spans="1:9" x14ac:dyDescent="0.2">
      <c r="A117" s="39"/>
      <c r="B117" s="75"/>
      <c r="C117" s="47">
        <v>1</v>
      </c>
      <c r="D117" s="44" t="s">
        <v>301</v>
      </c>
      <c r="E117" s="47"/>
      <c r="F117" s="47"/>
      <c r="G117" s="58"/>
      <c r="H117" s="39"/>
      <c r="I117" s="48"/>
    </row>
    <row r="118" spans="1:9" x14ac:dyDescent="0.2">
      <c r="A118" s="39"/>
      <c r="B118" s="75"/>
      <c r="C118" s="47">
        <v>1</v>
      </c>
      <c r="D118" s="44" t="s">
        <v>347</v>
      </c>
      <c r="E118" s="47"/>
      <c r="F118" s="47"/>
      <c r="G118" s="58"/>
      <c r="H118" s="39"/>
      <c r="I118" s="48"/>
    </row>
    <row r="119" spans="1:9" x14ac:dyDescent="0.2">
      <c r="A119" s="39"/>
      <c r="B119" s="75"/>
      <c r="C119" s="47">
        <v>1</v>
      </c>
      <c r="D119" s="44" t="s">
        <v>348</v>
      </c>
      <c r="E119" s="47"/>
      <c r="F119" s="47"/>
      <c r="G119" s="58"/>
      <c r="H119" s="39"/>
    </row>
    <row r="120" spans="1:9" x14ac:dyDescent="0.2">
      <c r="A120" s="39"/>
      <c r="B120" s="75"/>
      <c r="C120" s="47">
        <v>1</v>
      </c>
      <c r="D120" s="44" t="s">
        <v>304</v>
      </c>
      <c r="E120" s="47"/>
      <c r="F120" s="47"/>
      <c r="G120" s="58"/>
      <c r="H120" s="39"/>
    </row>
    <row r="121" spans="1:9" x14ac:dyDescent="0.2">
      <c r="A121" s="39"/>
      <c r="B121" s="75"/>
      <c r="C121" s="47">
        <v>1</v>
      </c>
      <c r="D121" s="70" t="s">
        <v>306</v>
      </c>
      <c r="E121" s="47"/>
      <c r="F121" s="47"/>
      <c r="G121" s="58"/>
      <c r="H121" s="39"/>
      <c r="I121" s="64"/>
    </row>
    <row r="122" spans="1:9" x14ac:dyDescent="0.2">
      <c r="A122" s="39"/>
      <c r="B122" s="75"/>
      <c r="C122" s="47">
        <v>1</v>
      </c>
      <c r="D122" s="44" t="s">
        <v>312</v>
      </c>
      <c r="E122" s="47"/>
      <c r="F122" s="47"/>
      <c r="G122" s="58"/>
      <c r="H122" s="39"/>
      <c r="I122" s="64"/>
    </row>
    <row r="123" spans="1:9" x14ac:dyDescent="0.2">
      <c r="A123" s="39"/>
      <c r="B123" s="75"/>
      <c r="C123" s="47">
        <v>1</v>
      </c>
      <c r="D123" s="70" t="s">
        <v>307</v>
      </c>
      <c r="E123" s="47"/>
      <c r="F123" s="47"/>
      <c r="G123" s="58"/>
      <c r="H123" s="39"/>
      <c r="I123" s="64"/>
    </row>
    <row r="124" spans="1:9" x14ac:dyDescent="0.2">
      <c r="A124" s="39"/>
      <c r="B124" s="75"/>
      <c r="C124" s="47">
        <v>2</v>
      </c>
      <c r="D124" s="70" t="s">
        <v>308</v>
      </c>
      <c r="E124" s="47"/>
      <c r="F124" s="47"/>
      <c r="G124" s="58"/>
      <c r="H124" s="39"/>
    </row>
    <row r="125" spans="1:9" x14ac:dyDescent="0.2">
      <c r="A125" s="39"/>
      <c r="B125" s="75"/>
      <c r="C125" s="47">
        <v>1</v>
      </c>
      <c r="D125" s="70" t="s">
        <v>309</v>
      </c>
      <c r="E125" s="47"/>
      <c r="F125" s="47"/>
      <c r="G125" s="58"/>
      <c r="H125" s="39"/>
    </row>
    <row r="126" spans="1:9" x14ac:dyDescent="0.2">
      <c r="A126" s="39"/>
      <c r="B126" s="75"/>
      <c r="C126" s="47">
        <v>1</v>
      </c>
      <c r="D126" s="70" t="s">
        <v>334</v>
      </c>
      <c r="E126" s="47"/>
      <c r="F126" s="47"/>
      <c r="G126" s="58"/>
      <c r="H126" s="39"/>
    </row>
    <row r="127" spans="1:9" x14ac:dyDescent="0.2">
      <c r="A127" s="39"/>
      <c r="B127" s="75"/>
      <c r="C127" s="47">
        <v>1</v>
      </c>
      <c r="D127" s="70" t="s">
        <v>310</v>
      </c>
      <c r="E127" s="47"/>
      <c r="F127" s="47"/>
      <c r="G127" s="58"/>
      <c r="H127" s="39"/>
    </row>
    <row r="128" spans="1:9" x14ac:dyDescent="0.2">
      <c r="A128" s="39"/>
      <c r="B128" s="75"/>
      <c r="C128" s="47">
        <v>1</v>
      </c>
      <c r="D128" s="44" t="s">
        <v>311</v>
      </c>
      <c r="E128" s="47"/>
      <c r="F128" s="47"/>
      <c r="G128" s="58"/>
      <c r="H128" s="39"/>
    </row>
    <row r="129" spans="1:9" x14ac:dyDescent="0.2">
      <c r="A129" s="39"/>
      <c r="B129" s="75"/>
      <c r="C129" s="47">
        <v>1</v>
      </c>
      <c r="D129" s="70" t="s">
        <v>313</v>
      </c>
      <c r="E129" s="47"/>
      <c r="F129" s="47"/>
      <c r="G129" s="58"/>
      <c r="H129" s="39"/>
    </row>
    <row r="130" spans="1:9" x14ac:dyDescent="0.2">
      <c r="A130" s="39"/>
      <c r="B130" s="75"/>
      <c r="C130" s="47"/>
      <c r="E130" s="47"/>
      <c r="F130" s="47"/>
      <c r="G130" s="58"/>
      <c r="H130" s="39"/>
    </row>
    <row r="131" spans="1:9" x14ac:dyDescent="0.2">
      <c r="A131" s="39"/>
      <c r="B131" s="60">
        <f>MIN(6,SUM(B132:B143))</f>
        <v>0</v>
      </c>
      <c r="C131" s="71" t="s">
        <v>203</v>
      </c>
      <c r="D131" s="61" t="s">
        <v>323</v>
      </c>
      <c r="E131" s="47"/>
      <c r="F131" s="47"/>
      <c r="G131" s="58"/>
      <c r="H131" s="39"/>
    </row>
    <row r="132" spans="1:9" x14ac:dyDescent="0.2">
      <c r="A132" s="39"/>
      <c r="B132" s="87"/>
      <c r="C132" s="50"/>
      <c r="D132" s="59" t="s">
        <v>321</v>
      </c>
      <c r="E132" s="47"/>
      <c r="F132" s="47"/>
      <c r="G132" s="58"/>
      <c r="H132" s="39"/>
    </row>
    <row r="133" spans="1:9" x14ac:dyDescent="0.2">
      <c r="A133" s="39"/>
      <c r="B133" s="87"/>
      <c r="C133" s="44">
        <v>1</v>
      </c>
      <c r="D133" s="44" t="s">
        <v>314</v>
      </c>
      <c r="E133" s="47"/>
      <c r="F133" s="47"/>
      <c r="G133" s="50"/>
      <c r="H133" s="39"/>
    </row>
    <row r="134" spans="1:9" x14ac:dyDescent="0.2">
      <c r="A134" s="39"/>
      <c r="B134" s="87"/>
      <c r="C134" s="44">
        <v>1</v>
      </c>
      <c r="D134" s="44" t="s">
        <v>379</v>
      </c>
      <c r="E134" s="47"/>
      <c r="F134" s="47"/>
      <c r="G134" s="68"/>
      <c r="H134" s="39"/>
    </row>
    <row r="135" spans="1:9" x14ac:dyDescent="0.2">
      <c r="A135" s="39"/>
      <c r="B135" s="87"/>
      <c r="C135" s="44">
        <v>1</v>
      </c>
      <c r="D135" s="70" t="s">
        <v>226</v>
      </c>
      <c r="E135" s="47"/>
      <c r="F135" s="47"/>
      <c r="G135" s="68"/>
      <c r="H135" s="39"/>
    </row>
    <row r="136" spans="1:9" x14ac:dyDescent="0.2">
      <c r="A136" s="39"/>
      <c r="B136" s="87"/>
      <c r="C136" s="44">
        <v>1</v>
      </c>
      <c r="D136" s="44" t="s">
        <v>315</v>
      </c>
      <c r="E136" s="47"/>
      <c r="F136" s="47"/>
      <c r="G136" s="70"/>
      <c r="H136" s="39"/>
    </row>
    <row r="137" spans="1:9" x14ac:dyDescent="0.2">
      <c r="A137" s="39"/>
      <c r="B137" s="87"/>
      <c r="C137" s="44">
        <v>1</v>
      </c>
      <c r="D137" s="44" t="s">
        <v>316</v>
      </c>
      <c r="E137" s="47"/>
      <c r="F137" s="47"/>
      <c r="G137" s="64"/>
      <c r="H137" s="39"/>
    </row>
    <row r="138" spans="1:9" x14ac:dyDescent="0.2">
      <c r="A138" s="39"/>
      <c r="B138" s="87"/>
      <c r="C138" s="44">
        <v>1</v>
      </c>
      <c r="D138" s="44" t="s">
        <v>317</v>
      </c>
      <c r="E138" s="47"/>
      <c r="F138" s="47"/>
      <c r="G138" s="64"/>
      <c r="H138" s="39"/>
    </row>
    <row r="139" spans="1:9" x14ac:dyDescent="0.2">
      <c r="A139" s="39"/>
      <c r="B139" s="87"/>
      <c r="C139" s="44">
        <v>1</v>
      </c>
      <c r="D139" s="44" t="s">
        <v>377</v>
      </c>
      <c r="E139" s="47"/>
      <c r="F139" s="47"/>
      <c r="G139" s="64"/>
      <c r="H139" s="39"/>
    </row>
    <row r="140" spans="1:9" x14ac:dyDescent="0.2">
      <c r="A140" s="39"/>
      <c r="B140" s="87"/>
      <c r="C140" s="44">
        <v>1</v>
      </c>
      <c r="D140" s="44" t="s">
        <v>319</v>
      </c>
      <c r="E140" s="47"/>
      <c r="F140" s="47"/>
      <c r="G140" s="64"/>
      <c r="H140" s="39"/>
    </row>
    <row r="141" spans="1:9" x14ac:dyDescent="0.2">
      <c r="A141" s="39"/>
      <c r="B141" s="87"/>
      <c r="C141" s="44">
        <v>1</v>
      </c>
      <c r="D141" s="44" t="s">
        <v>320</v>
      </c>
      <c r="E141" s="47"/>
      <c r="F141" s="88"/>
      <c r="G141" s="64"/>
      <c r="H141" s="39"/>
    </row>
    <row r="142" spans="1:9" x14ac:dyDescent="0.2">
      <c r="A142" s="39"/>
      <c r="B142" s="87"/>
      <c r="C142" s="44">
        <v>1</v>
      </c>
      <c r="D142" s="44" t="s">
        <v>375</v>
      </c>
      <c r="E142" s="47"/>
      <c r="F142" s="88"/>
      <c r="G142" s="64"/>
      <c r="H142" s="39"/>
    </row>
    <row r="143" spans="1:9" x14ac:dyDescent="0.2">
      <c r="A143" s="39"/>
      <c r="B143" s="56"/>
      <c r="C143" s="44">
        <v>1</v>
      </c>
      <c r="D143" s="64" t="s">
        <v>176</v>
      </c>
      <c r="E143" s="47"/>
      <c r="F143" s="47"/>
      <c r="G143" s="58"/>
      <c r="H143" s="39"/>
    </row>
    <row r="144" spans="1:9" ht="15.75" x14ac:dyDescent="0.25">
      <c r="A144" s="39"/>
      <c r="B144" s="56"/>
      <c r="C144" s="47"/>
      <c r="D144" s="57"/>
      <c r="E144" s="47"/>
      <c r="F144" s="47"/>
      <c r="G144" s="58"/>
      <c r="H144" s="39"/>
      <c r="I144" s="85"/>
    </row>
    <row r="145" spans="1:9" x14ac:dyDescent="0.2">
      <c r="A145" s="39"/>
      <c r="B145" s="60">
        <f>MIN(7,SUM(B146:B151))</f>
        <v>0</v>
      </c>
      <c r="C145" s="71" t="s">
        <v>197</v>
      </c>
      <c r="D145" s="89" t="s">
        <v>198</v>
      </c>
      <c r="E145" s="65"/>
      <c r="F145" s="47"/>
      <c r="G145" s="58"/>
      <c r="H145" s="39"/>
      <c r="I145" s="90"/>
    </row>
    <row r="146" spans="1:9" x14ac:dyDescent="0.2">
      <c r="A146" s="39"/>
      <c r="B146" s="56"/>
      <c r="C146" s="50">
        <v>1</v>
      </c>
      <c r="D146" s="57" t="s">
        <v>199</v>
      </c>
      <c r="E146" s="65"/>
      <c r="F146" s="47"/>
      <c r="G146" s="58"/>
      <c r="H146" s="39"/>
      <c r="I146" s="90"/>
    </row>
    <row r="147" spans="1:9" x14ac:dyDescent="0.2">
      <c r="A147" s="39"/>
      <c r="B147" s="56"/>
      <c r="C147" s="50">
        <v>2</v>
      </c>
      <c r="D147" s="57" t="s">
        <v>200</v>
      </c>
      <c r="E147" s="65"/>
      <c r="F147" s="47"/>
      <c r="G147" s="58"/>
      <c r="H147" s="39"/>
      <c r="I147" s="90"/>
    </row>
    <row r="148" spans="1:9" x14ac:dyDescent="0.2">
      <c r="A148" s="39"/>
      <c r="B148" s="56"/>
      <c r="C148" s="50">
        <v>1</v>
      </c>
      <c r="D148" s="57" t="s">
        <v>324</v>
      </c>
      <c r="E148" s="65"/>
      <c r="F148" s="47"/>
      <c r="G148" s="58"/>
      <c r="H148" s="39"/>
      <c r="I148" s="90"/>
    </row>
    <row r="149" spans="1:9" x14ac:dyDescent="0.2">
      <c r="A149" s="39"/>
      <c r="B149" s="56"/>
      <c r="C149" s="50">
        <v>1</v>
      </c>
      <c r="D149" s="57" t="s">
        <v>322</v>
      </c>
      <c r="E149" s="65"/>
      <c r="F149" s="47"/>
      <c r="G149" s="58"/>
      <c r="H149" s="39"/>
      <c r="I149" s="90"/>
    </row>
    <row r="150" spans="1:9" x14ac:dyDescent="0.2">
      <c r="A150" s="39"/>
      <c r="B150" s="56"/>
      <c r="C150" s="50">
        <v>1</v>
      </c>
      <c r="D150" s="57" t="s">
        <v>201</v>
      </c>
      <c r="E150" s="65"/>
      <c r="F150" s="47"/>
      <c r="G150" s="58"/>
      <c r="H150" s="39"/>
      <c r="I150" s="90"/>
    </row>
    <row r="151" spans="1:9" x14ac:dyDescent="0.2">
      <c r="A151" s="39"/>
      <c r="B151" s="56"/>
      <c r="C151" s="50">
        <v>1</v>
      </c>
      <c r="D151" s="57" t="s">
        <v>202</v>
      </c>
      <c r="E151" s="65"/>
      <c r="F151" s="47"/>
      <c r="G151" s="58"/>
      <c r="H151" s="39"/>
      <c r="I151" s="90"/>
    </row>
    <row r="152" spans="1:9" x14ac:dyDescent="0.2">
      <c r="A152" s="39"/>
      <c r="B152" s="56"/>
      <c r="C152" s="71"/>
      <c r="D152" s="57"/>
      <c r="E152" s="47"/>
      <c r="F152" s="47"/>
      <c r="G152" s="58"/>
      <c r="H152" s="39"/>
      <c r="I152" s="90"/>
    </row>
    <row r="153" spans="1:9" x14ac:dyDescent="0.2">
      <c r="A153" s="39"/>
      <c r="B153" s="60">
        <f>MIN(6,SUM(B154:B159))</f>
        <v>0</v>
      </c>
      <c r="C153" s="71" t="s">
        <v>203</v>
      </c>
      <c r="D153" s="89" t="s">
        <v>204</v>
      </c>
      <c r="E153" s="65"/>
      <c r="F153" s="47"/>
      <c r="G153" s="58"/>
      <c r="H153" s="39"/>
      <c r="I153" s="90"/>
    </row>
    <row r="154" spans="1:9" x14ac:dyDescent="0.2">
      <c r="A154" s="39"/>
      <c r="B154" s="56"/>
      <c r="C154" s="50">
        <v>1</v>
      </c>
      <c r="D154" s="57" t="s">
        <v>205</v>
      </c>
      <c r="E154" s="65"/>
      <c r="F154" s="47"/>
      <c r="G154" s="58"/>
      <c r="H154" s="39"/>
      <c r="I154" s="90"/>
    </row>
    <row r="155" spans="1:9" x14ac:dyDescent="0.2">
      <c r="A155" s="39"/>
      <c r="B155" s="56"/>
      <c r="C155" s="50">
        <v>2</v>
      </c>
      <c r="D155" s="57" t="s">
        <v>206</v>
      </c>
      <c r="E155" s="65"/>
      <c r="F155" s="47"/>
      <c r="G155" s="58"/>
      <c r="H155" s="39"/>
      <c r="I155" s="90"/>
    </row>
    <row r="156" spans="1:9" x14ac:dyDescent="0.2">
      <c r="A156" s="39"/>
      <c r="B156" s="56"/>
      <c r="C156" s="50">
        <v>1</v>
      </c>
      <c r="D156" s="57" t="s">
        <v>207</v>
      </c>
      <c r="E156" s="65"/>
      <c r="F156" s="47"/>
      <c r="G156" s="58"/>
      <c r="H156" s="39"/>
      <c r="I156" s="90"/>
    </row>
    <row r="157" spans="1:9" x14ac:dyDescent="0.2">
      <c r="A157" s="39"/>
      <c r="B157" s="56"/>
      <c r="C157" s="50">
        <v>1</v>
      </c>
      <c r="D157" s="57" t="s">
        <v>208</v>
      </c>
      <c r="E157" s="65"/>
      <c r="F157" s="47"/>
      <c r="G157" s="58"/>
      <c r="H157" s="39"/>
      <c r="I157" s="90"/>
    </row>
    <row r="158" spans="1:9" x14ac:dyDescent="0.2">
      <c r="A158" s="39"/>
      <c r="B158" s="56"/>
      <c r="C158" s="50">
        <v>1</v>
      </c>
      <c r="D158" s="57" t="s">
        <v>326</v>
      </c>
      <c r="E158" s="65"/>
      <c r="F158" s="47"/>
      <c r="G158" s="58"/>
      <c r="H158" s="39"/>
      <c r="I158" s="90"/>
    </row>
    <row r="159" spans="1:9" x14ac:dyDescent="0.2">
      <c r="A159" s="39"/>
      <c r="B159" s="56"/>
      <c r="C159" s="50">
        <v>1</v>
      </c>
      <c r="D159" s="57" t="s">
        <v>325</v>
      </c>
      <c r="E159" s="65"/>
      <c r="F159" s="47"/>
      <c r="G159" s="58"/>
      <c r="H159" s="39"/>
      <c r="I159" s="90"/>
    </row>
    <row r="160" spans="1:9" ht="12.75" customHeight="1" x14ac:dyDescent="0.2">
      <c r="A160" s="39"/>
      <c r="B160" s="56"/>
      <c r="C160" s="71"/>
      <c r="D160" s="91"/>
      <c r="E160" s="65"/>
      <c r="F160" s="47"/>
      <c r="G160" s="58"/>
      <c r="H160" s="39"/>
      <c r="I160" s="90"/>
    </row>
    <row r="161" spans="1:9" x14ac:dyDescent="0.2">
      <c r="A161" s="39"/>
      <c r="B161" s="92"/>
      <c r="C161" s="93"/>
      <c r="D161" s="94"/>
      <c r="E161" s="95"/>
      <c r="F161" s="96"/>
      <c r="G161" s="97"/>
      <c r="H161" s="39"/>
      <c r="I161" s="90"/>
    </row>
    <row r="162" spans="1:9" x14ac:dyDescent="0.2">
      <c r="A162" s="39"/>
      <c r="B162" s="56"/>
      <c r="C162" s="47"/>
      <c r="D162" s="47"/>
      <c r="E162" s="47"/>
      <c r="F162" s="47"/>
      <c r="G162" s="58"/>
      <c r="H162" s="39"/>
    </row>
    <row r="163" spans="1:9" x14ac:dyDescent="0.2">
      <c r="A163" s="39"/>
      <c r="B163" s="98"/>
      <c r="C163" s="96"/>
      <c r="D163" s="94"/>
      <c r="E163" s="96"/>
      <c r="F163" s="96"/>
      <c r="G163" s="97"/>
      <c r="H163" s="39"/>
    </row>
    <row r="164" spans="1:9" x14ac:dyDescent="0.2">
      <c r="A164" s="39"/>
      <c r="B164" s="99"/>
      <c r="C164" s="39"/>
      <c r="D164" s="39"/>
      <c r="E164" s="39"/>
      <c r="F164" s="39"/>
      <c r="G164" s="39"/>
      <c r="H164" s="39"/>
    </row>
    <row r="165" spans="1:9" ht="13.5" thickBot="1" x14ac:dyDescent="0.25">
      <c r="A165" s="39"/>
      <c r="B165" s="99" t="s">
        <v>209</v>
      </c>
      <c r="C165" s="39"/>
      <c r="D165" s="39"/>
      <c r="E165" s="39"/>
      <c r="F165" s="39"/>
      <c r="G165" s="39"/>
      <c r="H165" s="39"/>
    </row>
    <row r="166" spans="1:9" x14ac:dyDescent="0.2">
      <c r="A166" s="39"/>
      <c r="B166" s="114"/>
      <c r="C166" s="115"/>
      <c r="D166" s="115"/>
      <c r="E166" s="115"/>
      <c r="F166" s="115"/>
      <c r="G166" s="115"/>
      <c r="H166" s="115"/>
    </row>
    <row r="167" spans="1:9" x14ac:dyDescent="0.2">
      <c r="A167" s="39"/>
      <c r="B167" s="116"/>
      <c r="C167" s="117"/>
      <c r="D167" s="117"/>
      <c r="E167" s="117"/>
      <c r="F167" s="117"/>
      <c r="G167" s="117"/>
      <c r="H167" s="117"/>
    </row>
    <row r="168" spans="1:9" x14ac:dyDescent="0.2">
      <c r="A168" s="39"/>
      <c r="B168" s="116"/>
      <c r="C168" s="117"/>
      <c r="D168" s="117"/>
      <c r="E168" s="117"/>
      <c r="F168" s="117"/>
      <c r="G168" s="117"/>
      <c r="H168" s="117"/>
    </row>
    <row r="169" spans="1:9" x14ac:dyDescent="0.2">
      <c r="A169" s="39"/>
      <c r="B169" s="116"/>
      <c r="C169" s="117"/>
      <c r="D169" s="117"/>
      <c r="E169" s="117"/>
      <c r="F169" s="117"/>
      <c r="G169" s="117"/>
      <c r="H169" s="117"/>
    </row>
    <row r="170" spans="1:9" x14ac:dyDescent="0.2">
      <c r="A170" s="39"/>
      <c r="B170" s="116"/>
      <c r="C170" s="117"/>
      <c r="D170" s="117"/>
      <c r="E170" s="117"/>
      <c r="F170" s="117"/>
      <c r="G170" s="117"/>
      <c r="H170" s="117"/>
    </row>
    <row r="171" spans="1:9" x14ac:dyDescent="0.2">
      <c r="A171" s="39"/>
      <c r="B171" s="116"/>
      <c r="C171" s="117"/>
      <c r="D171" s="117"/>
      <c r="E171" s="117"/>
      <c r="F171" s="117"/>
      <c r="G171" s="117"/>
      <c r="H171" s="117"/>
    </row>
    <row r="172" spans="1:9" x14ac:dyDescent="0.2">
      <c r="A172" s="39"/>
      <c r="B172" s="116"/>
      <c r="C172" s="117"/>
      <c r="D172" s="117"/>
      <c r="E172" s="117"/>
      <c r="F172" s="117"/>
      <c r="G172" s="117"/>
      <c r="H172" s="117"/>
    </row>
    <row r="173" spans="1:9" x14ac:dyDescent="0.2">
      <c r="A173" s="39"/>
      <c r="B173" s="116"/>
      <c r="C173" s="117"/>
      <c r="D173" s="117"/>
      <c r="E173" s="117"/>
      <c r="F173" s="117"/>
      <c r="G173" s="117"/>
      <c r="H173" s="117"/>
    </row>
    <row r="174" spans="1:9" ht="13.5" thickBot="1" x14ac:dyDescent="0.25">
      <c r="A174" s="39"/>
      <c r="B174" s="118"/>
      <c r="C174" s="119"/>
      <c r="D174" s="119"/>
      <c r="E174" s="119"/>
      <c r="F174" s="119"/>
      <c r="G174" s="119"/>
      <c r="H174" s="119"/>
    </row>
    <row r="175" spans="1:9" x14ac:dyDescent="0.2">
      <c r="A175" s="39"/>
      <c r="B175" s="99"/>
      <c r="C175" s="39"/>
      <c r="D175" s="39"/>
      <c r="E175" s="39"/>
      <c r="F175" s="39"/>
      <c r="G175" s="39"/>
      <c r="H175" s="39"/>
    </row>
    <row r="176" spans="1:9" x14ac:dyDescent="0.2">
      <c r="A176" s="39"/>
      <c r="B176" s="99"/>
      <c r="C176" s="39"/>
      <c r="D176" s="39"/>
      <c r="E176" s="39"/>
      <c r="F176" s="39"/>
      <c r="G176" s="39"/>
      <c r="H176" s="39"/>
    </row>
    <row r="177" spans="1:1" x14ac:dyDescent="0.2">
      <c r="A177" s="39"/>
    </row>
  </sheetData>
  <mergeCells count="1">
    <mergeCell ref="B166:H174"/>
  </mergeCells>
  <dataValidations count="2">
    <dataValidation type="decimal" errorStyle="warning" allowBlank="1" showInputMessage="1" showErrorMessage="1" error="You should only deduct marks in this section" sqref="XDW983132 HO65628 RK65628 ABG65628 ALC65628 AUY65628 BEU65628 BOQ65628 BYM65628 CII65628 CSE65628 DCA65628 DLW65628 DVS65628 EFO65628 EPK65628 EZG65628 FJC65628 FSY65628 GCU65628 GMQ65628 GWM65628 HGI65628 HQE65628 IAA65628 IJW65628 ITS65628 JDO65628 JNK65628 JXG65628 KHC65628 KQY65628 LAU65628 LKQ65628 LUM65628 MEI65628 MOE65628 MYA65628 NHW65628 NRS65628 OBO65628 OLK65628 OVG65628 PFC65628 POY65628 PYU65628 QIQ65628 QSM65628 RCI65628 RME65628 RWA65628 SFW65628 SPS65628 SZO65628 TJK65628 TTG65628 UDC65628 UMY65628 UWU65628 VGQ65628 VQM65628 WAI65628 WKE65628 WUA65628 XDW65628 HO131164 RK131164 ABG131164 ALC131164 AUY131164 BEU131164 BOQ131164 BYM131164 CII131164 CSE131164 DCA131164 DLW131164 DVS131164 EFO131164 EPK131164 EZG131164 FJC131164 FSY131164 GCU131164 GMQ131164 GWM131164 HGI131164 HQE131164 IAA131164 IJW131164 ITS131164 JDO131164 JNK131164 JXG131164 KHC131164 KQY131164 LAU131164 LKQ131164 LUM131164 MEI131164 MOE131164 MYA131164 NHW131164 NRS131164 OBO131164 OLK131164 OVG131164 PFC131164 POY131164 PYU131164 QIQ131164 QSM131164 RCI131164 RME131164 RWA131164 SFW131164 SPS131164 SZO131164 TJK131164 TTG131164 UDC131164 UMY131164 UWU131164 VGQ131164 VQM131164 WAI131164 WKE131164 WUA131164 XDW131164 HO196700 RK196700 ABG196700 ALC196700 AUY196700 BEU196700 BOQ196700 BYM196700 CII196700 CSE196700 DCA196700 DLW196700 DVS196700 EFO196700 EPK196700 EZG196700 FJC196700 FSY196700 GCU196700 GMQ196700 GWM196700 HGI196700 HQE196700 IAA196700 IJW196700 ITS196700 JDO196700 JNK196700 JXG196700 KHC196700 KQY196700 LAU196700 LKQ196700 LUM196700 MEI196700 MOE196700 MYA196700 NHW196700 NRS196700 OBO196700 OLK196700 OVG196700 PFC196700 POY196700 PYU196700 QIQ196700 QSM196700 RCI196700 RME196700 RWA196700 SFW196700 SPS196700 SZO196700 TJK196700 TTG196700 UDC196700 UMY196700 UWU196700 VGQ196700 VQM196700 WAI196700 WKE196700 WUA196700 XDW196700 HO262236 RK262236 ABG262236 ALC262236 AUY262236 BEU262236 BOQ262236 BYM262236 CII262236 CSE262236 DCA262236 DLW262236 DVS262236 EFO262236 EPK262236 EZG262236 FJC262236 FSY262236 GCU262236 GMQ262236 GWM262236 HGI262236 HQE262236 IAA262236 IJW262236 ITS262236 JDO262236 JNK262236 JXG262236 KHC262236 KQY262236 LAU262236 LKQ262236 LUM262236 MEI262236 MOE262236 MYA262236 NHW262236 NRS262236 OBO262236 OLK262236 OVG262236 PFC262236 POY262236 PYU262236 QIQ262236 QSM262236 RCI262236 RME262236 RWA262236 SFW262236 SPS262236 SZO262236 TJK262236 TTG262236 UDC262236 UMY262236 UWU262236 VGQ262236 VQM262236 WAI262236 WKE262236 WUA262236 XDW262236 HO327772 RK327772 ABG327772 ALC327772 AUY327772 BEU327772 BOQ327772 BYM327772 CII327772 CSE327772 DCA327772 DLW327772 DVS327772 EFO327772 EPK327772 EZG327772 FJC327772 FSY327772 GCU327772 GMQ327772 GWM327772 HGI327772 HQE327772 IAA327772 IJW327772 ITS327772 JDO327772 JNK327772 JXG327772 KHC327772 KQY327772 LAU327772 LKQ327772 LUM327772 MEI327772 MOE327772 MYA327772 NHW327772 NRS327772 OBO327772 OLK327772 OVG327772 PFC327772 POY327772 PYU327772 QIQ327772 QSM327772 RCI327772 RME327772 RWA327772 SFW327772 SPS327772 SZO327772 TJK327772 TTG327772 UDC327772 UMY327772 UWU327772 VGQ327772 VQM327772 WAI327772 WKE327772 WUA327772 XDW327772 HO393308 RK393308 ABG393308 ALC393308 AUY393308 BEU393308 BOQ393308 BYM393308 CII393308 CSE393308 DCA393308 DLW393308 DVS393308 EFO393308 EPK393308 EZG393308 FJC393308 FSY393308 GCU393308 GMQ393308 GWM393308 HGI393308 HQE393308 IAA393308 IJW393308 ITS393308 JDO393308 JNK393308 JXG393308 KHC393308 KQY393308 LAU393308 LKQ393308 LUM393308 MEI393308 MOE393308 MYA393308 NHW393308 NRS393308 OBO393308 OLK393308 OVG393308 PFC393308 POY393308 PYU393308 QIQ393308 QSM393308 RCI393308 RME393308 RWA393308 SFW393308 SPS393308 SZO393308 TJK393308 TTG393308 UDC393308 UMY393308 UWU393308 VGQ393308 VQM393308 WAI393308 WKE393308 WUA393308 XDW393308 HO458844 RK458844 ABG458844 ALC458844 AUY458844 BEU458844 BOQ458844 BYM458844 CII458844 CSE458844 DCA458844 DLW458844 DVS458844 EFO458844 EPK458844 EZG458844 FJC458844 FSY458844 GCU458844 GMQ458844 GWM458844 HGI458844 HQE458844 IAA458844 IJW458844 ITS458844 JDO458844 JNK458844 JXG458844 KHC458844 KQY458844 LAU458844 LKQ458844 LUM458844 MEI458844 MOE458844 MYA458844 NHW458844 NRS458844 OBO458844 OLK458844 OVG458844 PFC458844 POY458844 PYU458844 QIQ458844 QSM458844 RCI458844 RME458844 RWA458844 SFW458844 SPS458844 SZO458844 TJK458844 TTG458844 UDC458844 UMY458844 UWU458844 VGQ458844 VQM458844 WAI458844 WKE458844 WUA458844 XDW458844 HO524380 RK524380 ABG524380 ALC524380 AUY524380 BEU524380 BOQ524380 BYM524380 CII524380 CSE524380 DCA524380 DLW524380 DVS524380 EFO524380 EPK524380 EZG524380 FJC524380 FSY524380 GCU524380 GMQ524380 GWM524380 HGI524380 HQE524380 IAA524380 IJW524380 ITS524380 JDO524380 JNK524380 JXG524380 KHC524380 KQY524380 LAU524380 LKQ524380 LUM524380 MEI524380 MOE524380 MYA524380 NHW524380 NRS524380 OBO524380 OLK524380 OVG524380 PFC524380 POY524380 PYU524380 QIQ524380 QSM524380 RCI524380 RME524380 RWA524380 SFW524380 SPS524380 SZO524380 TJK524380 TTG524380 UDC524380 UMY524380 UWU524380 VGQ524380 VQM524380 WAI524380 WKE524380 WUA524380 XDW524380 HO589916 RK589916 ABG589916 ALC589916 AUY589916 BEU589916 BOQ589916 BYM589916 CII589916 CSE589916 DCA589916 DLW589916 DVS589916 EFO589916 EPK589916 EZG589916 FJC589916 FSY589916 GCU589916 GMQ589916 GWM589916 HGI589916 HQE589916 IAA589916 IJW589916 ITS589916 JDO589916 JNK589916 JXG589916 KHC589916 KQY589916 LAU589916 LKQ589916 LUM589916 MEI589916 MOE589916 MYA589916 NHW589916 NRS589916 OBO589916 OLK589916 OVG589916 PFC589916 POY589916 PYU589916 QIQ589916 QSM589916 RCI589916 RME589916 RWA589916 SFW589916 SPS589916 SZO589916 TJK589916 TTG589916 UDC589916 UMY589916 UWU589916 VGQ589916 VQM589916 WAI589916 WKE589916 WUA589916 XDW589916 HO655452 RK655452 ABG655452 ALC655452 AUY655452 BEU655452 BOQ655452 BYM655452 CII655452 CSE655452 DCA655452 DLW655452 DVS655452 EFO655452 EPK655452 EZG655452 FJC655452 FSY655452 GCU655452 GMQ655452 GWM655452 HGI655452 HQE655452 IAA655452 IJW655452 ITS655452 JDO655452 JNK655452 JXG655452 KHC655452 KQY655452 LAU655452 LKQ655452 LUM655452 MEI655452 MOE655452 MYA655452 NHW655452 NRS655452 OBO655452 OLK655452 OVG655452 PFC655452 POY655452 PYU655452 QIQ655452 QSM655452 RCI655452 RME655452 RWA655452 SFW655452 SPS655452 SZO655452 TJK655452 TTG655452 UDC655452 UMY655452 UWU655452 VGQ655452 VQM655452 WAI655452 WKE655452 WUA655452 XDW655452 HO720988 RK720988 ABG720988 ALC720988 AUY720988 BEU720988 BOQ720988 BYM720988 CII720988 CSE720988 DCA720988 DLW720988 DVS720988 EFO720988 EPK720988 EZG720988 FJC720988 FSY720988 GCU720988 GMQ720988 GWM720988 HGI720988 HQE720988 IAA720988 IJW720988 ITS720988 JDO720988 JNK720988 JXG720988 KHC720988 KQY720988 LAU720988 LKQ720988 LUM720988 MEI720988 MOE720988 MYA720988 NHW720988 NRS720988 OBO720988 OLK720988 OVG720988 PFC720988 POY720988 PYU720988 QIQ720988 QSM720988 RCI720988 RME720988 RWA720988 SFW720988 SPS720988 SZO720988 TJK720988 TTG720988 UDC720988 UMY720988 UWU720988 VGQ720988 VQM720988 WAI720988 WKE720988 WUA720988 XDW720988 HO786524 RK786524 ABG786524 ALC786524 AUY786524 BEU786524 BOQ786524 BYM786524 CII786524 CSE786524 DCA786524 DLW786524 DVS786524 EFO786524 EPK786524 EZG786524 FJC786524 FSY786524 GCU786524 GMQ786524 GWM786524 HGI786524 HQE786524 IAA786524 IJW786524 ITS786524 JDO786524 JNK786524 JXG786524 KHC786524 KQY786524 LAU786524 LKQ786524 LUM786524 MEI786524 MOE786524 MYA786524 NHW786524 NRS786524 OBO786524 OLK786524 OVG786524 PFC786524 POY786524 PYU786524 QIQ786524 QSM786524 RCI786524 RME786524 RWA786524 SFW786524 SPS786524 SZO786524 TJK786524 TTG786524 UDC786524 UMY786524 UWU786524 VGQ786524 VQM786524 WAI786524 WKE786524 WUA786524 XDW786524 HO852060 RK852060 ABG852060 ALC852060 AUY852060 BEU852060 BOQ852060 BYM852060 CII852060 CSE852060 DCA852060 DLW852060 DVS852060 EFO852060 EPK852060 EZG852060 FJC852060 FSY852060 GCU852060 GMQ852060 GWM852060 HGI852060 HQE852060 IAA852060 IJW852060 ITS852060 JDO852060 JNK852060 JXG852060 KHC852060 KQY852060 LAU852060 LKQ852060 LUM852060 MEI852060 MOE852060 MYA852060 NHW852060 NRS852060 OBO852060 OLK852060 OVG852060 PFC852060 POY852060 PYU852060 QIQ852060 QSM852060 RCI852060 RME852060 RWA852060 SFW852060 SPS852060 SZO852060 TJK852060 TTG852060 UDC852060 UMY852060 UWU852060 VGQ852060 VQM852060 WAI852060 WKE852060 WUA852060 XDW852060 HO917596 RK917596 ABG917596 ALC917596 AUY917596 BEU917596 BOQ917596 BYM917596 CII917596 CSE917596 DCA917596 DLW917596 DVS917596 EFO917596 EPK917596 EZG917596 FJC917596 FSY917596 GCU917596 GMQ917596 GWM917596 HGI917596 HQE917596 IAA917596 IJW917596 ITS917596 JDO917596 JNK917596 JXG917596 KHC917596 KQY917596 LAU917596 LKQ917596 LUM917596 MEI917596 MOE917596 MYA917596 NHW917596 NRS917596 OBO917596 OLK917596 OVG917596 PFC917596 POY917596 PYU917596 QIQ917596 QSM917596 RCI917596 RME917596 RWA917596 SFW917596 SPS917596 SZO917596 TJK917596 TTG917596 UDC917596 UMY917596 UWU917596 VGQ917596 VQM917596 WAI917596 WKE917596 WUA917596 XDW917596 HO983132 RK983132 ABG983132 ALC983132 AUY983132 BEU983132 BOQ983132 BYM983132 CII983132 CSE983132 DCA983132 DLW983132 DVS983132 EFO983132 EPK983132 EZG983132 FJC983132 FSY983132 GCU983132 GMQ983132 GWM983132 HGI983132 HQE983132 IAA983132 IJW983132 ITS983132 JDO983132 JNK983132 JXG983132 KHC983132 KQY983132 LAU983132 LKQ983132 LUM983132 MEI983132 MOE983132 MYA983132 NHW983132 NRS983132 OBO983132 OLK983132 OVG983132 PFC983132 POY983132 PYU983132 QIQ983132 QSM983132 RCI983132 RME983132 RWA983132 SFW983132 SPS983132 SZO983132 TJK983132 TTG983132 UDC983132 UMY983132 UWU983132 VGQ983132 VQM983132 WAI983132 WKE983132 WUA983132 RK84 ABG84 ALC84 AUY84 BEU84 BOQ84 BYM84 CII84 CSE84 DCA84 DLW84 DVS84 EFO84 EPK84 EZG84 FJC84 FSY84 GCU84 GMQ84 GWM84 HGI84 HQE84 IAA84 IJW84 ITS84 JDO84 JNK84 JXG84 KHC84 KQY84 LAU84 LKQ84 LUM84 MEI84 MOE84 MYA84 NHW84 NRS84 OBO84 OLK84 OVG84 PFC84 POY84 PYU84 QIQ84 QSM84 RCI84 RME84 RWA84 SFW84 SPS84 SZO84 TJK84 TTG84 UDC84 UMY84 UWU84 VGQ84 VQM84 WAI84 WKE84 WUA84 XDW84 HO84">
      <formula1>-2</formula1>
      <formula2>0</formula2>
    </dataValidation>
    <dataValidation type="whole" allowBlank="1" showInputMessage="1" showErrorMessage="1" error="Value can only be 0 or -1" sqref="B65648:B65650 IW65648:IW65650 SS65648:SS65650 ACO65648:ACO65650 AMK65648:AMK65650 AWG65648:AWG65650 BGC65648:BGC65650 BPY65648:BPY65650 BZU65648:BZU65650 CJQ65648:CJQ65650 CTM65648:CTM65650 DDI65648:DDI65650 DNE65648:DNE65650 DXA65648:DXA65650 EGW65648:EGW65650 EQS65648:EQS65650 FAO65648:FAO65650 FKK65648:FKK65650 FUG65648:FUG65650 GEC65648:GEC65650 GNY65648:GNY65650 GXU65648:GXU65650 HHQ65648:HHQ65650 HRM65648:HRM65650 IBI65648:IBI65650 ILE65648:ILE65650 IVA65648:IVA65650 JEW65648:JEW65650 JOS65648:JOS65650 JYO65648:JYO65650 KIK65648:KIK65650 KSG65648:KSG65650 LCC65648:LCC65650 LLY65648:LLY65650 LVU65648:LVU65650 MFQ65648:MFQ65650 MPM65648:MPM65650 MZI65648:MZI65650 NJE65648:NJE65650 NTA65648:NTA65650 OCW65648:OCW65650 OMS65648:OMS65650 OWO65648:OWO65650 PGK65648:PGK65650 PQG65648:PQG65650 QAC65648:QAC65650 QJY65648:QJY65650 QTU65648:QTU65650 RDQ65648:RDQ65650 RNM65648:RNM65650 RXI65648:RXI65650 SHE65648:SHE65650 SRA65648:SRA65650 TAW65648:TAW65650 TKS65648:TKS65650 TUO65648:TUO65650 UEK65648:UEK65650 UOG65648:UOG65650 UYC65648:UYC65650 VHY65648:VHY65650 VRU65648:VRU65650 WBQ65648:WBQ65650 WLM65648:WLM65650 WVI65648:WVI65650 IW131184:IW131186 SS131184:SS131186 ACO131184:ACO131186 AMK131184:AMK131186 AWG131184:AWG131186 BGC131184:BGC131186 BPY131184:BPY131186 BZU131184:BZU131186 CJQ131184:CJQ131186 CTM131184:CTM131186 DDI131184:DDI131186 DNE131184:DNE131186 DXA131184:DXA131186 EGW131184:EGW131186 EQS131184:EQS131186 FAO131184:FAO131186 FKK131184:FKK131186 FUG131184:FUG131186 GEC131184:GEC131186 GNY131184:GNY131186 GXU131184:GXU131186 HHQ131184:HHQ131186 HRM131184:HRM131186 IBI131184:IBI131186 ILE131184:ILE131186 IVA131184:IVA131186 JEW131184:JEW131186 JOS131184:JOS131186 JYO131184:JYO131186 KIK131184:KIK131186 KSG131184:KSG131186 LCC131184:LCC131186 LLY131184:LLY131186 LVU131184:LVU131186 MFQ131184:MFQ131186 MPM131184:MPM131186 MZI131184:MZI131186 NJE131184:NJE131186 NTA131184:NTA131186 OCW131184:OCW131186 OMS131184:OMS131186 OWO131184:OWO131186 PGK131184:PGK131186 PQG131184:PQG131186 QAC131184:QAC131186 QJY131184:QJY131186 QTU131184:QTU131186 RDQ131184:RDQ131186 RNM131184:RNM131186 RXI131184:RXI131186 SHE131184:SHE131186 SRA131184:SRA131186 TAW131184:TAW131186 TKS131184:TKS131186 TUO131184:TUO131186 UEK131184:UEK131186 UOG131184:UOG131186 UYC131184:UYC131186 VHY131184:VHY131186 VRU131184:VRU131186 WBQ131184:WBQ131186 WLM131184:WLM131186 WVI131184:WVI131186 IW196720:IW196722 SS196720:SS196722 ACO196720:ACO196722 AMK196720:AMK196722 AWG196720:AWG196722 BGC196720:BGC196722 BPY196720:BPY196722 BZU196720:BZU196722 CJQ196720:CJQ196722 CTM196720:CTM196722 DDI196720:DDI196722 DNE196720:DNE196722 DXA196720:DXA196722 EGW196720:EGW196722 EQS196720:EQS196722 FAO196720:FAO196722 FKK196720:FKK196722 FUG196720:FUG196722 GEC196720:GEC196722 GNY196720:GNY196722 GXU196720:GXU196722 HHQ196720:HHQ196722 HRM196720:HRM196722 IBI196720:IBI196722 ILE196720:ILE196722 IVA196720:IVA196722 JEW196720:JEW196722 JOS196720:JOS196722 JYO196720:JYO196722 KIK196720:KIK196722 KSG196720:KSG196722 LCC196720:LCC196722 LLY196720:LLY196722 LVU196720:LVU196722 MFQ196720:MFQ196722 MPM196720:MPM196722 MZI196720:MZI196722 NJE196720:NJE196722 NTA196720:NTA196722 OCW196720:OCW196722 OMS196720:OMS196722 OWO196720:OWO196722 PGK196720:PGK196722 PQG196720:PQG196722 QAC196720:QAC196722 QJY196720:QJY196722 QTU196720:QTU196722 RDQ196720:RDQ196722 RNM196720:RNM196722 RXI196720:RXI196722 SHE196720:SHE196722 SRA196720:SRA196722 TAW196720:TAW196722 TKS196720:TKS196722 TUO196720:TUO196722 UEK196720:UEK196722 UOG196720:UOG196722 UYC196720:UYC196722 VHY196720:VHY196722 VRU196720:VRU196722 WBQ196720:WBQ196722 WLM196720:WLM196722 WVI196720:WVI196722 IW262256:IW262258 SS262256:SS262258 ACO262256:ACO262258 AMK262256:AMK262258 AWG262256:AWG262258 BGC262256:BGC262258 BPY262256:BPY262258 BZU262256:BZU262258 CJQ262256:CJQ262258 CTM262256:CTM262258 DDI262256:DDI262258 DNE262256:DNE262258 DXA262256:DXA262258 EGW262256:EGW262258 EQS262256:EQS262258 FAO262256:FAO262258 FKK262256:FKK262258 FUG262256:FUG262258 GEC262256:GEC262258 GNY262256:GNY262258 GXU262256:GXU262258 HHQ262256:HHQ262258 HRM262256:HRM262258 IBI262256:IBI262258 ILE262256:ILE262258 IVA262256:IVA262258 JEW262256:JEW262258 JOS262256:JOS262258 JYO262256:JYO262258 KIK262256:KIK262258 KSG262256:KSG262258 LCC262256:LCC262258 LLY262256:LLY262258 LVU262256:LVU262258 MFQ262256:MFQ262258 MPM262256:MPM262258 MZI262256:MZI262258 NJE262256:NJE262258 NTA262256:NTA262258 OCW262256:OCW262258 OMS262256:OMS262258 OWO262256:OWO262258 PGK262256:PGK262258 PQG262256:PQG262258 QAC262256:QAC262258 QJY262256:QJY262258 QTU262256:QTU262258 RDQ262256:RDQ262258 RNM262256:RNM262258 RXI262256:RXI262258 SHE262256:SHE262258 SRA262256:SRA262258 TAW262256:TAW262258 TKS262256:TKS262258 TUO262256:TUO262258 UEK262256:UEK262258 UOG262256:UOG262258 UYC262256:UYC262258 VHY262256:VHY262258 VRU262256:VRU262258 WBQ262256:WBQ262258 WLM262256:WLM262258 WVI262256:WVI262258 IW327792:IW327794 SS327792:SS327794 ACO327792:ACO327794 AMK327792:AMK327794 AWG327792:AWG327794 BGC327792:BGC327794 BPY327792:BPY327794 BZU327792:BZU327794 CJQ327792:CJQ327794 CTM327792:CTM327794 DDI327792:DDI327794 DNE327792:DNE327794 DXA327792:DXA327794 EGW327792:EGW327794 EQS327792:EQS327794 FAO327792:FAO327794 FKK327792:FKK327794 FUG327792:FUG327794 GEC327792:GEC327794 GNY327792:GNY327794 GXU327792:GXU327794 HHQ327792:HHQ327794 HRM327792:HRM327794 IBI327792:IBI327794 ILE327792:ILE327794 IVA327792:IVA327794 JEW327792:JEW327794 JOS327792:JOS327794 JYO327792:JYO327794 KIK327792:KIK327794 KSG327792:KSG327794 LCC327792:LCC327794 LLY327792:LLY327794 LVU327792:LVU327794 MFQ327792:MFQ327794 MPM327792:MPM327794 MZI327792:MZI327794 NJE327792:NJE327794 NTA327792:NTA327794 OCW327792:OCW327794 OMS327792:OMS327794 OWO327792:OWO327794 PGK327792:PGK327794 PQG327792:PQG327794 QAC327792:QAC327794 QJY327792:QJY327794 QTU327792:QTU327794 RDQ327792:RDQ327794 RNM327792:RNM327794 RXI327792:RXI327794 SHE327792:SHE327794 SRA327792:SRA327794 TAW327792:TAW327794 TKS327792:TKS327794 TUO327792:TUO327794 UEK327792:UEK327794 UOG327792:UOG327794 UYC327792:UYC327794 VHY327792:VHY327794 VRU327792:VRU327794 WBQ327792:WBQ327794 WLM327792:WLM327794 WVI327792:WVI327794 IW393328:IW393330 SS393328:SS393330 ACO393328:ACO393330 AMK393328:AMK393330 AWG393328:AWG393330 BGC393328:BGC393330 BPY393328:BPY393330 BZU393328:BZU393330 CJQ393328:CJQ393330 CTM393328:CTM393330 DDI393328:DDI393330 DNE393328:DNE393330 DXA393328:DXA393330 EGW393328:EGW393330 EQS393328:EQS393330 FAO393328:FAO393330 FKK393328:FKK393330 FUG393328:FUG393330 GEC393328:GEC393330 GNY393328:GNY393330 GXU393328:GXU393330 HHQ393328:HHQ393330 HRM393328:HRM393330 IBI393328:IBI393330 ILE393328:ILE393330 IVA393328:IVA393330 JEW393328:JEW393330 JOS393328:JOS393330 JYO393328:JYO393330 KIK393328:KIK393330 KSG393328:KSG393330 LCC393328:LCC393330 LLY393328:LLY393330 LVU393328:LVU393330 MFQ393328:MFQ393330 MPM393328:MPM393330 MZI393328:MZI393330 NJE393328:NJE393330 NTA393328:NTA393330 OCW393328:OCW393330 OMS393328:OMS393330 OWO393328:OWO393330 PGK393328:PGK393330 PQG393328:PQG393330 QAC393328:QAC393330 QJY393328:QJY393330 QTU393328:QTU393330 RDQ393328:RDQ393330 RNM393328:RNM393330 RXI393328:RXI393330 SHE393328:SHE393330 SRA393328:SRA393330 TAW393328:TAW393330 TKS393328:TKS393330 TUO393328:TUO393330 UEK393328:UEK393330 UOG393328:UOG393330 UYC393328:UYC393330 VHY393328:VHY393330 VRU393328:VRU393330 WBQ393328:WBQ393330 WLM393328:WLM393330 WVI393328:WVI393330 IW458864:IW458866 SS458864:SS458866 ACO458864:ACO458866 AMK458864:AMK458866 AWG458864:AWG458866 BGC458864:BGC458866 BPY458864:BPY458866 BZU458864:BZU458866 CJQ458864:CJQ458866 CTM458864:CTM458866 DDI458864:DDI458866 DNE458864:DNE458866 DXA458864:DXA458866 EGW458864:EGW458866 EQS458864:EQS458866 FAO458864:FAO458866 FKK458864:FKK458866 FUG458864:FUG458866 GEC458864:GEC458866 GNY458864:GNY458866 GXU458864:GXU458866 HHQ458864:HHQ458866 HRM458864:HRM458866 IBI458864:IBI458866 ILE458864:ILE458866 IVA458864:IVA458866 JEW458864:JEW458866 JOS458864:JOS458866 JYO458864:JYO458866 KIK458864:KIK458866 KSG458864:KSG458866 LCC458864:LCC458866 LLY458864:LLY458866 LVU458864:LVU458866 MFQ458864:MFQ458866 MPM458864:MPM458866 MZI458864:MZI458866 NJE458864:NJE458866 NTA458864:NTA458866 OCW458864:OCW458866 OMS458864:OMS458866 OWO458864:OWO458866 PGK458864:PGK458866 PQG458864:PQG458866 QAC458864:QAC458866 QJY458864:QJY458866 QTU458864:QTU458866 RDQ458864:RDQ458866 RNM458864:RNM458866 RXI458864:RXI458866 SHE458864:SHE458866 SRA458864:SRA458866 TAW458864:TAW458866 TKS458864:TKS458866 TUO458864:TUO458866 UEK458864:UEK458866 UOG458864:UOG458866 UYC458864:UYC458866 VHY458864:VHY458866 VRU458864:VRU458866 WBQ458864:WBQ458866 WLM458864:WLM458866 WVI458864:WVI458866 IW524400:IW524402 SS524400:SS524402 ACO524400:ACO524402 AMK524400:AMK524402 AWG524400:AWG524402 BGC524400:BGC524402 BPY524400:BPY524402 BZU524400:BZU524402 CJQ524400:CJQ524402 CTM524400:CTM524402 DDI524400:DDI524402 DNE524400:DNE524402 DXA524400:DXA524402 EGW524400:EGW524402 EQS524400:EQS524402 FAO524400:FAO524402 FKK524400:FKK524402 FUG524400:FUG524402 GEC524400:GEC524402 GNY524400:GNY524402 GXU524400:GXU524402 HHQ524400:HHQ524402 HRM524400:HRM524402 IBI524400:IBI524402 ILE524400:ILE524402 IVA524400:IVA524402 JEW524400:JEW524402 JOS524400:JOS524402 JYO524400:JYO524402 KIK524400:KIK524402 KSG524400:KSG524402 LCC524400:LCC524402 LLY524400:LLY524402 LVU524400:LVU524402 MFQ524400:MFQ524402 MPM524400:MPM524402 MZI524400:MZI524402 NJE524400:NJE524402 NTA524400:NTA524402 OCW524400:OCW524402 OMS524400:OMS524402 OWO524400:OWO524402 PGK524400:PGK524402 PQG524400:PQG524402 QAC524400:QAC524402 QJY524400:QJY524402 QTU524400:QTU524402 RDQ524400:RDQ524402 RNM524400:RNM524402 RXI524400:RXI524402 SHE524400:SHE524402 SRA524400:SRA524402 TAW524400:TAW524402 TKS524400:TKS524402 TUO524400:TUO524402 UEK524400:UEK524402 UOG524400:UOG524402 UYC524400:UYC524402 VHY524400:VHY524402 VRU524400:VRU524402 WBQ524400:WBQ524402 WLM524400:WLM524402 WVI524400:WVI524402 IW589936:IW589938 SS589936:SS589938 ACO589936:ACO589938 AMK589936:AMK589938 AWG589936:AWG589938 BGC589936:BGC589938 BPY589936:BPY589938 BZU589936:BZU589938 CJQ589936:CJQ589938 CTM589936:CTM589938 DDI589936:DDI589938 DNE589936:DNE589938 DXA589936:DXA589938 EGW589936:EGW589938 EQS589936:EQS589938 FAO589936:FAO589938 FKK589936:FKK589938 FUG589936:FUG589938 GEC589936:GEC589938 GNY589936:GNY589938 GXU589936:GXU589938 HHQ589936:HHQ589938 HRM589936:HRM589938 IBI589936:IBI589938 ILE589936:ILE589938 IVA589936:IVA589938 JEW589936:JEW589938 JOS589936:JOS589938 JYO589936:JYO589938 KIK589936:KIK589938 KSG589936:KSG589938 LCC589936:LCC589938 LLY589936:LLY589938 LVU589936:LVU589938 MFQ589936:MFQ589938 MPM589936:MPM589938 MZI589936:MZI589938 NJE589936:NJE589938 NTA589936:NTA589938 OCW589936:OCW589938 OMS589936:OMS589938 OWO589936:OWO589938 PGK589936:PGK589938 PQG589936:PQG589938 QAC589936:QAC589938 QJY589936:QJY589938 QTU589936:QTU589938 RDQ589936:RDQ589938 RNM589936:RNM589938 RXI589936:RXI589938 SHE589936:SHE589938 SRA589936:SRA589938 TAW589936:TAW589938 TKS589936:TKS589938 TUO589936:TUO589938 UEK589936:UEK589938 UOG589936:UOG589938 UYC589936:UYC589938 VHY589936:VHY589938 VRU589936:VRU589938 WBQ589936:WBQ589938 WLM589936:WLM589938 WVI589936:WVI589938 IW655472:IW655474 SS655472:SS655474 ACO655472:ACO655474 AMK655472:AMK655474 AWG655472:AWG655474 BGC655472:BGC655474 BPY655472:BPY655474 BZU655472:BZU655474 CJQ655472:CJQ655474 CTM655472:CTM655474 DDI655472:DDI655474 DNE655472:DNE655474 DXA655472:DXA655474 EGW655472:EGW655474 EQS655472:EQS655474 FAO655472:FAO655474 FKK655472:FKK655474 FUG655472:FUG655474 GEC655472:GEC655474 GNY655472:GNY655474 GXU655472:GXU655474 HHQ655472:HHQ655474 HRM655472:HRM655474 IBI655472:IBI655474 ILE655472:ILE655474 IVA655472:IVA655474 JEW655472:JEW655474 JOS655472:JOS655474 JYO655472:JYO655474 KIK655472:KIK655474 KSG655472:KSG655474 LCC655472:LCC655474 LLY655472:LLY655474 LVU655472:LVU655474 MFQ655472:MFQ655474 MPM655472:MPM655474 MZI655472:MZI655474 NJE655472:NJE655474 NTA655472:NTA655474 OCW655472:OCW655474 OMS655472:OMS655474 OWO655472:OWO655474 PGK655472:PGK655474 PQG655472:PQG655474 QAC655472:QAC655474 QJY655472:QJY655474 QTU655472:QTU655474 RDQ655472:RDQ655474 RNM655472:RNM655474 RXI655472:RXI655474 SHE655472:SHE655474 SRA655472:SRA655474 TAW655472:TAW655474 TKS655472:TKS655474 TUO655472:TUO655474 UEK655472:UEK655474 UOG655472:UOG655474 UYC655472:UYC655474 VHY655472:VHY655474 VRU655472:VRU655474 WBQ655472:WBQ655474 WLM655472:WLM655474 WVI655472:WVI655474 IW721008:IW721010 SS721008:SS721010 ACO721008:ACO721010 AMK721008:AMK721010 AWG721008:AWG721010 BGC721008:BGC721010 BPY721008:BPY721010 BZU721008:BZU721010 CJQ721008:CJQ721010 CTM721008:CTM721010 DDI721008:DDI721010 DNE721008:DNE721010 DXA721008:DXA721010 EGW721008:EGW721010 EQS721008:EQS721010 FAO721008:FAO721010 FKK721008:FKK721010 FUG721008:FUG721010 GEC721008:GEC721010 GNY721008:GNY721010 GXU721008:GXU721010 HHQ721008:HHQ721010 HRM721008:HRM721010 IBI721008:IBI721010 ILE721008:ILE721010 IVA721008:IVA721010 JEW721008:JEW721010 JOS721008:JOS721010 JYO721008:JYO721010 KIK721008:KIK721010 KSG721008:KSG721010 LCC721008:LCC721010 LLY721008:LLY721010 LVU721008:LVU721010 MFQ721008:MFQ721010 MPM721008:MPM721010 MZI721008:MZI721010 NJE721008:NJE721010 NTA721008:NTA721010 OCW721008:OCW721010 OMS721008:OMS721010 OWO721008:OWO721010 PGK721008:PGK721010 PQG721008:PQG721010 QAC721008:QAC721010 QJY721008:QJY721010 QTU721008:QTU721010 RDQ721008:RDQ721010 RNM721008:RNM721010 RXI721008:RXI721010 SHE721008:SHE721010 SRA721008:SRA721010 TAW721008:TAW721010 TKS721008:TKS721010 TUO721008:TUO721010 UEK721008:UEK721010 UOG721008:UOG721010 UYC721008:UYC721010 VHY721008:VHY721010 VRU721008:VRU721010 WBQ721008:WBQ721010 WLM721008:WLM721010 WVI721008:WVI721010 IW786544:IW786546 SS786544:SS786546 ACO786544:ACO786546 AMK786544:AMK786546 AWG786544:AWG786546 BGC786544:BGC786546 BPY786544:BPY786546 BZU786544:BZU786546 CJQ786544:CJQ786546 CTM786544:CTM786546 DDI786544:DDI786546 DNE786544:DNE786546 DXA786544:DXA786546 EGW786544:EGW786546 EQS786544:EQS786546 FAO786544:FAO786546 FKK786544:FKK786546 FUG786544:FUG786546 GEC786544:GEC786546 GNY786544:GNY786546 GXU786544:GXU786546 HHQ786544:HHQ786546 HRM786544:HRM786546 IBI786544:IBI786546 ILE786544:ILE786546 IVA786544:IVA786546 JEW786544:JEW786546 JOS786544:JOS786546 JYO786544:JYO786546 KIK786544:KIK786546 KSG786544:KSG786546 LCC786544:LCC786546 LLY786544:LLY786546 LVU786544:LVU786546 MFQ786544:MFQ786546 MPM786544:MPM786546 MZI786544:MZI786546 NJE786544:NJE786546 NTA786544:NTA786546 OCW786544:OCW786546 OMS786544:OMS786546 OWO786544:OWO786546 PGK786544:PGK786546 PQG786544:PQG786546 QAC786544:QAC786546 QJY786544:QJY786546 QTU786544:QTU786546 RDQ786544:RDQ786546 RNM786544:RNM786546 RXI786544:RXI786546 SHE786544:SHE786546 SRA786544:SRA786546 TAW786544:TAW786546 TKS786544:TKS786546 TUO786544:TUO786546 UEK786544:UEK786546 UOG786544:UOG786546 UYC786544:UYC786546 VHY786544:VHY786546 VRU786544:VRU786546 WBQ786544:WBQ786546 WLM786544:WLM786546 WVI786544:WVI786546 IW852080:IW852082 SS852080:SS852082 ACO852080:ACO852082 AMK852080:AMK852082 AWG852080:AWG852082 BGC852080:BGC852082 BPY852080:BPY852082 BZU852080:BZU852082 CJQ852080:CJQ852082 CTM852080:CTM852082 DDI852080:DDI852082 DNE852080:DNE852082 DXA852080:DXA852082 EGW852080:EGW852082 EQS852080:EQS852082 FAO852080:FAO852082 FKK852080:FKK852082 FUG852080:FUG852082 GEC852080:GEC852082 GNY852080:GNY852082 GXU852080:GXU852082 HHQ852080:HHQ852082 HRM852080:HRM852082 IBI852080:IBI852082 ILE852080:ILE852082 IVA852080:IVA852082 JEW852080:JEW852082 JOS852080:JOS852082 JYO852080:JYO852082 KIK852080:KIK852082 KSG852080:KSG852082 LCC852080:LCC852082 LLY852080:LLY852082 LVU852080:LVU852082 MFQ852080:MFQ852082 MPM852080:MPM852082 MZI852080:MZI852082 NJE852080:NJE852082 NTA852080:NTA852082 OCW852080:OCW852082 OMS852080:OMS852082 OWO852080:OWO852082 PGK852080:PGK852082 PQG852080:PQG852082 QAC852080:QAC852082 QJY852080:QJY852082 QTU852080:QTU852082 RDQ852080:RDQ852082 RNM852080:RNM852082 RXI852080:RXI852082 SHE852080:SHE852082 SRA852080:SRA852082 TAW852080:TAW852082 TKS852080:TKS852082 TUO852080:TUO852082 UEK852080:UEK852082 UOG852080:UOG852082 UYC852080:UYC852082 VHY852080:VHY852082 VRU852080:VRU852082 WBQ852080:WBQ852082 WLM852080:WLM852082 WVI852080:WVI852082 IW917616:IW917618 SS917616:SS917618 ACO917616:ACO917618 AMK917616:AMK917618 AWG917616:AWG917618 BGC917616:BGC917618 BPY917616:BPY917618 BZU917616:BZU917618 CJQ917616:CJQ917618 CTM917616:CTM917618 DDI917616:DDI917618 DNE917616:DNE917618 DXA917616:DXA917618 EGW917616:EGW917618 EQS917616:EQS917618 FAO917616:FAO917618 FKK917616:FKK917618 FUG917616:FUG917618 GEC917616:GEC917618 GNY917616:GNY917618 GXU917616:GXU917618 HHQ917616:HHQ917618 HRM917616:HRM917618 IBI917616:IBI917618 ILE917616:ILE917618 IVA917616:IVA917618 JEW917616:JEW917618 JOS917616:JOS917618 JYO917616:JYO917618 KIK917616:KIK917618 KSG917616:KSG917618 LCC917616:LCC917618 LLY917616:LLY917618 LVU917616:LVU917618 MFQ917616:MFQ917618 MPM917616:MPM917618 MZI917616:MZI917618 NJE917616:NJE917618 NTA917616:NTA917618 OCW917616:OCW917618 OMS917616:OMS917618 OWO917616:OWO917618 PGK917616:PGK917618 PQG917616:PQG917618 QAC917616:QAC917618 QJY917616:QJY917618 QTU917616:QTU917618 RDQ917616:RDQ917618 RNM917616:RNM917618 RXI917616:RXI917618 SHE917616:SHE917618 SRA917616:SRA917618 TAW917616:TAW917618 TKS917616:TKS917618 TUO917616:TUO917618 UEK917616:UEK917618 UOG917616:UOG917618 UYC917616:UYC917618 VHY917616:VHY917618 VRU917616:VRU917618 WBQ917616:WBQ917618 WLM917616:WLM917618 WVI917616:WVI917618 IW983152:IW983154 SS983152:SS983154 ACO983152:ACO983154 AMK983152:AMK983154 AWG983152:AWG983154 BGC983152:BGC983154 BPY983152:BPY983154 BZU983152:BZU983154 CJQ983152:CJQ983154 CTM983152:CTM983154 DDI983152:DDI983154 DNE983152:DNE983154 DXA983152:DXA983154 EGW983152:EGW983154 EQS983152:EQS983154 FAO983152:FAO983154 FKK983152:FKK983154 FUG983152:FUG983154 GEC983152:GEC983154 GNY983152:GNY983154 GXU983152:GXU983154 HHQ983152:HHQ983154 HRM983152:HRM983154 IBI983152:IBI983154 ILE983152:ILE983154 IVA983152:IVA983154 JEW983152:JEW983154 JOS983152:JOS983154 JYO983152:JYO983154 KIK983152:KIK983154 KSG983152:KSG983154 LCC983152:LCC983154 LLY983152:LLY983154 LVU983152:LVU983154 MFQ983152:MFQ983154 MPM983152:MPM983154 MZI983152:MZI983154 NJE983152:NJE983154 NTA983152:NTA983154 OCW983152:OCW983154 OMS983152:OMS983154 OWO983152:OWO983154 PGK983152:PGK983154 PQG983152:PQG983154 QAC983152:QAC983154 QJY983152:QJY983154 QTU983152:QTU983154 RDQ983152:RDQ983154 RNM983152:RNM983154 RXI983152:RXI983154 SHE983152:SHE983154 SRA983152:SRA983154 TAW983152:TAW983154 TKS983152:TKS983154 TUO983152:TUO983154 UEK983152:UEK983154 UOG983152:UOG983154 UYC983152:UYC983154 VHY983152:VHY983154 VRU983152:VRU983154 WBQ983152:WBQ983154 WLM983152:WLM983154 WVI983152:WVI983154 B983152:B983154 B917616:B917618 B852080:B852082 B786544:B786546 B721008:B721010 B655472:B655474 B589936:B589938 B524400:B524402 B458864:B458866 B393328:B393330 B327792:B327794 B262256:B262258 B196720:B196722 B131184:B131186 SS103:SS106 ACO103:ACO106 AMK103:AMK106 AWG103:AWG106 BGC103:BGC106 BPY103:BPY106 BZU103:BZU106 CJQ103:CJQ106 CTM103:CTM106 DDI103:DDI106 DNE103:DNE106 DXA103:DXA106 EGW103:EGW106 EQS103:EQS106 FAO103:FAO106 FKK103:FKK106 FUG103:FUG106 GEC103:GEC106 GNY103:GNY106 GXU103:GXU106 HHQ103:HHQ106 HRM103:HRM106 IBI103:IBI106 ILE103:ILE106 IVA103:IVA106 JEW103:JEW106 JOS103:JOS106 JYO103:JYO106 KIK103:KIK106 KSG103:KSG106 LCC103:LCC106 LLY103:LLY106 LVU103:LVU106 MFQ103:MFQ106 MPM103:MPM106 MZI103:MZI106 NJE103:NJE106 NTA103:NTA106 OCW103:OCW106 OMS103:OMS106 OWO103:OWO106 PGK103:PGK106 PQG103:PQG106 QAC103:QAC106 QJY103:QJY106 QTU103:QTU106 RDQ103:RDQ106 RNM103:RNM106 RXI103:RXI106 SHE103:SHE106 SRA103:SRA106 TAW103:TAW106 TKS103:TKS106 TUO103:TUO106 UEK103:UEK106 UOG103:UOG106 UYC103:UYC106 VHY103:VHY106 VRU103:VRU106 WBQ103:WBQ106 WLM103:WLM106 WVI103:WVI106 B103:B106 IW103:IW106">
      <formula1>-1</formula1>
      <formula2>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Audit trail</vt:lpstr>
      <vt:lpstr>Data</vt:lpstr>
      <vt:lpstr>Parameters</vt:lpstr>
      <vt:lpstr>Fastest&amp;Average</vt:lpstr>
      <vt:lpstr>Veterans</vt:lpstr>
      <vt:lpstr>Results</vt:lpstr>
      <vt:lpstr>Marking Schedule</vt:lpstr>
      <vt:lpstr>avcomp1</vt:lpstr>
      <vt:lpstr>avcomp2</vt:lpstr>
      <vt:lpstr>Average4Table</vt:lpstr>
      <vt:lpstr>Average6Table</vt:lpstr>
      <vt:lpstr>BaseDate</vt:lpstr>
      <vt:lpstr>FastestTable</vt:lpstr>
      <vt:lpstr>MAXAGE</vt:lpstr>
      <vt:lpstr>MINAGE</vt:lpstr>
      <vt:lpstr>ScratchTable</vt:lpstr>
      <vt:lpstr>VetsTable</vt:lpstr>
      <vt:lpstr>VetStandards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Coralie2</dc:creator>
  <cp:lastModifiedBy>Philip McCarthy</cp:lastModifiedBy>
  <dcterms:created xsi:type="dcterms:W3CDTF">2016-09-21T10:53:22Z</dcterms:created>
  <dcterms:modified xsi:type="dcterms:W3CDTF">2017-10-25T07:46:33Z</dcterms:modified>
</cp:coreProperties>
</file>